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1075" windowHeight="8250" activeTab="2"/>
  </bookViews>
  <sheets>
    <sheet name="worksheet" sheetId="1" r:id="rId1"/>
    <sheet name="tab_paper_sims" sheetId="2" r:id="rId2"/>
    <sheet name="tab_paper_average" sheetId="3" r:id="rId3"/>
  </sheets>
  <calcPr calcId="145621"/>
</workbook>
</file>

<file path=xl/calcChain.xml><?xml version="1.0" encoding="utf-8"?>
<calcChain xmlns="http://schemas.openxmlformats.org/spreadsheetml/2006/main">
  <c r="P8" i="3" l="1"/>
  <c r="S8" i="3" s="1"/>
  <c r="I8" i="3"/>
  <c r="J8" i="3" s="1"/>
  <c r="L8" i="3" s="1"/>
  <c r="D8" i="3"/>
  <c r="F8" i="3" s="1"/>
  <c r="P7" i="3"/>
  <c r="Q7" i="3" s="1"/>
  <c r="R7" i="3" s="1"/>
  <c r="I7" i="3"/>
  <c r="J7" i="3" s="1"/>
  <c r="L7" i="3" s="1"/>
  <c r="D7" i="3"/>
  <c r="F7" i="3" s="1"/>
  <c r="P6" i="3"/>
  <c r="S6" i="3" s="1"/>
  <c r="I6" i="3"/>
  <c r="J6" i="3" s="1"/>
  <c r="L6" i="3" s="1"/>
  <c r="F6" i="3"/>
  <c r="P5" i="3"/>
  <c r="S5" i="3" s="1"/>
  <c r="I5" i="3"/>
  <c r="J5" i="3" s="1"/>
  <c r="L5" i="3" s="1"/>
  <c r="F5" i="3"/>
  <c r="P4" i="3"/>
  <c r="Q4" i="3" s="1"/>
  <c r="R4" i="3" s="1"/>
  <c r="I4" i="3"/>
  <c r="J4" i="3" s="1"/>
  <c r="L4" i="3" s="1"/>
  <c r="T4" i="3" s="1"/>
  <c r="D4" i="3"/>
  <c r="F4" i="3" s="1"/>
  <c r="P3" i="3"/>
  <c r="Q3" i="3" s="1"/>
  <c r="R3" i="3" s="1"/>
  <c r="I3" i="3"/>
  <c r="J3" i="3" s="1"/>
  <c r="L3" i="3" s="1"/>
  <c r="D3" i="3"/>
  <c r="F3" i="3" s="1"/>
  <c r="P2" i="3"/>
  <c r="Q2" i="3" s="1"/>
  <c r="R2" i="3" s="1"/>
  <c r="I2" i="3"/>
  <c r="J2" i="3" s="1"/>
  <c r="L2" i="3" s="1"/>
  <c r="F2" i="3"/>
  <c r="O15" i="1"/>
  <c r="P15" i="1" s="1"/>
  <c r="Q15" i="1" s="1"/>
  <c r="I15" i="1"/>
  <c r="J15" i="1" s="1"/>
  <c r="L15" i="1" s="1"/>
  <c r="S15" i="1" s="1"/>
  <c r="T15" i="1" s="1"/>
  <c r="D15" i="1"/>
  <c r="F15" i="1" s="1"/>
  <c r="O7" i="1"/>
  <c r="P7" i="1" s="1"/>
  <c r="Q7" i="1" s="1"/>
  <c r="I7" i="1"/>
  <c r="J7" i="1" s="1"/>
  <c r="L7" i="1" s="1"/>
  <c r="D7" i="1"/>
  <c r="F7" i="1" s="1"/>
  <c r="S7" i="3" l="1"/>
  <c r="S4" i="3"/>
  <c r="T7" i="3"/>
  <c r="U7" i="3" s="1"/>
  <c r="T3" i="3"/>
  <c r="U3" i="3" s="1"/>
  <c r="U4" i="3"/>
  <c r="Q5" i="3"/>
  <c r="R5" i="3" s="1"/>
  <c r="T5" i="3" s="1"/>
  <c r="U5" i="3" s="1"/>
  <c r="Q8" i="3"/>
  <c r="R8" i="3" s="1"/>
  <c r="T8" i="3" s="1"/>
  <c r="U8" i="3" s="1"/>
  <c r="S3" i="3"/>
  <c r="Q6" i="3"/>
  <c r="R6" i="3" s="1"/>
  <c r="T6" i="3" s="1"/>
  <c r="U6" i="3" s="1"/>
  <c r="S7" i="1"/>
  <c r="R15" i="1"/>
  <c r="T7" i="1"/>
  <c r="R7" i="1"/>
  <c r="T4" i="1"/>
  <c r="T10" i="1"/>
  <c r="T11" i="1"/>
  <c r="T3" i="1"/>
  <c r="S4" i="1"/>
  <c r="S10" i="1"/>
  <c r="S11" i="1"/>
  <c r="S3" i="1"/>
  <c r="R3" i="1"/>
  <c r="R4" i="1"/>
  <c r="R10" i="1"/>
  <c r="R11" i="1"/>
  <c r="R14" i="1"/>
  <c r="Q3" i="1"/>
  <c r="Q4" i="1"/>
  <c r="Q9" i="1"/>
  <c r="Q10" i="1"/>
  <c r="Q11" i="1"/>
  <c r="Q2" i="1"/>
  <c r="L8" i="1"/>
  <c r="L9" i="1"/>
  <c r="L10" i="1"/>
  <c r="L11" i="1"/>
  <c r="L12" i="1"/>
  <c r="L13" i="1"/>
  <c r="L14" i="1"/>
  <c r="L3" i="1"/>
  <c r="L4" i="1"/>
  <c r="L5" i="1"/>
  <c r="L6" i="1"/>
  <c r="L2" i="1"/>
  <c r="O14" i="1"/>
  <c r="I14" i="1"/>
  <c r="J14" i="1" s="1"/>
  <c r="D14" i="1"/>
  <c r="F14" i="1" s="1"/>
  <c r="O13" i="1"/>
  <c r="P13" i="1" s="1"/>
  <c r="Q13" i="1" s="1"/>
  <c r="S13" i="1" s="1"/>
  <c r="T13" i="1" s="1"/>
  <c r="I13" i="1"/>
  <c r="J13" i="1" s="1"/>
  <c r="F13" i="1"/>
  <c r="O12" i="1"/>
  <c r="P12" i="1" s="1"/>
  <c r="Q12" i="1" s="1"/>
  <c r="S12" i="1" s="1"/>
  <c r="T12" i="1" s="1"/>
  <c r="I12" i="1"/>
  <c r="J12" i="1" s="1"/>
  <c r="F12" i="1"/>
  <c r="O11" i="1"/>
  <c r="P11" i="1" s="1"/>
  <c r="I11" i="1"/>
  <c r="J11" i="1" s="1"/>
  <c r="D11" i="1"/>
  <c r="F11" i="1" s="1"/>
  <c r="O10" i="1"/>
  <c r="P10" i="1" s="1"/>
  <c r="I10" i="1"/>
  <c r="J10" i="1" s="1"/>
  <c r="D10" i="1"/>
  <c r="F10" i="1" s="1"/>
  <c r="O9" i="1"/>
  <c r="P9" i="1" s="1"/>
  <c r="I9" i="1"/>
  <c r="J9" i="1" s="1"/>
  <c r="F9" i="1"/>
  <c r="R13" i="1" l="1"/>
  <c r="R12" i="1"/>
  <c r="P14" i="1"/>
  <c r="Q14" i="1" s="1"/>
  <c r="S14" i="1" s="1"/>
  <c r="T14" i="1" s="1"/>
  <c r="O6" i="1"/>
  <c r="R6" i="1" s="1"/>
  <c r="I6" i="1"/>
  <c r="J6" i="1" s="1"/>
  <c r="F6" i="1"/>
  <c r="O5" i="1"/>
  <c r="R5" i="1" s="1"/>
  <c r="I5" i="1"/>
  <c r="J5" i="1" s="1"/>
  <c r="F5" i="1"/>
  <c r="O2" i="1"/>
  <c r="I2" i="1"/>
  <c r="J2" i="1" s="1"/>
  <c r="F2" i="1"/>
  <c r="O4" i="1"/>
  <c r="O8" i="1"/>
  <c r="R8" i="1" s="1"/>
  <c r="O3" i="1"/>
  <c r="I4" i="1"/>
  <c r="I8" i="1"/>
  <c r="I3" i="1"/>
  <c r="D4" i="1"/>
  <c r="F4" i="1" s="1"/>
  <c r="D8" i="1"/>
  <c r="F8" i="1" s="1"/>
  <c r="D3" i="1"/>
  <c r="F3" i="1" s="1"/>
  <c r="P3" i="1" l="1"/>
  <c r="P8" i="1"/>
  <c r="Q8" i="1" s="1"/>
  <c r="S8" i="1" s="1"/>
  <c r="T8" i="1" s="1"/>
  <c r="P4" i="1"/>
  <c r="P2" i="1"/>
  <c r="P6" i="1"/>
  <c r="Q6" i="1" s="1"/>
  <c r="S6" i="1" s="1"/>
  <c r="T6" i="1" s="1"/>
  <c r="P5" i="1"/>
  <c r="Q5" i="1" s="1"/>
  <c r="S5" i="1" s="1"/>
  <c r="T5" i="1" s="1"/>
  <c r="J3" i="1"/>
  <c r="J8" i="1"/>
  <c r="J4" i="1"/>
</calcChain>
</file>

<file path=xl/sharedStrings.xml><?xml version="1.0" encoding="utf-8"?>
<sst xmlns="http://schemas.openxmlformats.org/spreadsheetml/2006/main" count="118" uniqueCount="40">
  <si>
    <t>0.92-1.19</t>
  </si>
  <si>
    <t>1.82-2.13</t>
  </si>
  <si>
    <t>Savings</t>
  </si>
  <si>
    <t>Costs per vaccine</t>
  </si>
  <si>
    <t>Cases Reduced</t>
  </si>
  <si>
    <t>Benefit Cost Ratio</t>
  </si>
  <si>
    <t>Vaccines required to reduce R0 to 1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</si>
  <si>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</si>
  <si>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</si>
  <si>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</si>
  <si>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</si>
  <si>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</si>
  <si>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</si>
  <si>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</si>
  <si>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</si>
  <si>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</si>
  <si>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</si>
  <si>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</si>
  <si>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</si>
  <si>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</si>
  <si>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Tot. costs for cases</t>
  </si>
  <si>
    <t>Tot cases over 10 years</t>
  </si>
  <si>
    <t>Ave number of cases in the popn over 10 years (1000 sims using Reff sim)</t>
  </si>
  <si>
    <t>R0 range</t>
  </si>
  <si>
    <t>R0  for simulations</t>
  </si>
  <si>
    <t>Total vaccine costs</t>
  </si>
  <si>
    <t>Wage losses per case</t>
  </si>
  <si>
    <t>Total hospitalised cases</t>
  </si>
  <si>
    <t>Cost per hospital case</t>
  </si>
  <si>
    <t>Total costs for cases</t>
  </si>
  <si>
    <t>Mean number of cases in the population (1000 simulations)</t>
  </si>
  <si>
    <t>R0  for simulations after response</t>
  </si>
  <si>
    <t>Total cases over 10 years after action</t>
  </si>
  <si>
    <t>Total hospitalised cases after action</t>
  </si>
  <si>
    <t>Total costs for cases after action</t>
  </si>
  <si>
    <t>Cases reduced due to action</t>
  </si>
  <si>
    <t>R0 for simulations</t>
  </si>
  <si>
    <t>Wages lost per case</t>
  </si>
  <si>
    <t>Expected number of cases expected over 10 years based on average since 1997</t>
  </si>
  <si>
    <t>Mean number of cases in the population after action (1000 simulations)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</si>
</sst>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T15"/>
    </sheetView>
  </sheetViews>
  <sheetFormatPr defaultColWidth="14" defaultRowHeight="15" x14ac:dyDescent="0.25"/>
  <cols>
    <col min="1" max="1" width="10" style="1" bestFit="1" customWidth="1"/>
    <col min="2" max="2" width="10.140625" style="1" bestFit="1" customWidth="1"/>
    <col min="3" max="3" width="11.28515625" style="1" bestFit="1" customWidth="1"/>
    <col min="4" max="4" width="13.5703125" style="1" bestFit="1" customWidth="1"/>
    <col min="5" max="5" width="9.140625" style="1" bestFit="1" customWidth="1"/>
    <col min="6" max="6" width="11.42578125" style="1" bestFit="1" customWidth="1"/>
    <col min="7" max="7" width="11.85546875" style="1" bestFit="1" customWidth="1"/>
    <col min="8" max="8" width="8.5703125" style="1" bestFit="1" customWidth="1"/>
    <col min="9" max="9" width="12.85546875" style="1" bestFit="1" customWidth="1"/>
    <col min="10" max="10" width="11.85546875" style="1" bestFit="1" customWidth="1"/>
    <col min="11" max="11" width="12.85546875" style="1" bestFit="1" customWidth="1"/>
    <col min="12" max="12" width="12.28515625" style="1" bestFit="1" customWidth="1"/>
    <col min="13" max="13" width="13.85546875" style="1" bestFit="1" customWidth="1"/>
    <col min="14" max="14" width="12.85546875" style="1" bestFit="1" customWidth="1"/>
    <col min="15" max="15" width="13.5703125" style="1" bestFit="1" customWidth="1"/>
    <col min="16" max="16" width="11.85546875" style="1" bestFit="1" customWidth="1"/>
    <col min="17" max="17" width="9.28515625" style="1" bestFit="1" customWidth="1"/>
    <col min="18" max="18" width="8.7109375" style="1" bestFit="1" customWidth="1"/>
    <col min="19" max="19" width="10" style="1" bestFit="1" customWidth="1"/>
    <col min="20" max="20" width="11.85546875" style="1" bestFit="1" customWidth="1"/>
    <col min="21" max="16384" width="14" style="1"/>
  </cols>
  <sheetData>
    <row r="1" spans="1:21" ht="105" x14ac:dyDescent="0.25">
      <c r="A1" s="1" t="s">
        <v>10</v>
      </c>
      <c r="B1" s="1" t="s">
        <v>13</v>
      </c>
      <c r="C1" s="1" t="s">
        <v>14</v>
      </c>
      <c r="D1" s="1" t="s">
        <v>6</v>
      </c>
      <c r="E1" s="1" t="s">
        <v>3</v>
      </c>
      <c r="F1" s="1" t="s">
        <v>7</v>
      </c>
      <c r="G1" s="1" t="s">
        <v>22</v>
      </c>
      <c r="H1" s="1" t="s">
        <v>18</v>
      </c>
      <c r="I1" s="1" t="s">
        <v>15</v>
      </c>
      <c r="J1" s="1" t="s">
        <v>8</v>
      </c>
      <c r="K1" s="1" t="s">
        <v>19</v>
      </c>
      <c r="L1" s="1" t="s">
        <v>20</v>
      </c>
      <c r="M1" s="1" t="s">
        <v>16</v>
      </c>
      <c r="N1" s="1" t="s">
        <v>17</v>
      </c>
      <c r="O1" s="1" t="s">
        <v>21</v>
      </c>
      <c r="P1" s="1" t="s">
        <v>9</v>
      </c>
      <c r="Q1" s="1" t="s">
        <v>20</v>
      </c>
      <c r="R1" s="1" t="s">
        <v>4</v>
      </c>
      <c r="S1" s="1" t="s">
        <v>2</v>
      </c>
      <c r="T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 s="2">
        <v>13</v>
      </c>
      <c r="H2">
        <v>852</v>
      </c>
      <c r="I2" s="1">
        <f t="shared" ref="I2:I15" si="0">0.17</f>
        <v>0.17</v>
      </c>
      <c r="J2" s="2">
        <f>G2*I2</f>
        <v>2.21</v>
      </c>
      <c r="K2" s="2">
        <v>1710</v>
      </c>
      <c r="L2" s="2">
        <f>J2*K2+G2*H2</f>
        <v>14855.1</v>
      </c>
      <c r="M2" s="2">
        <v>13</v>
      </c>
      <c r="N2" s="2">
        <v>10</v>
      </c>
      <c r="O2" s="2">
        <f>N2*M2</f>
        <v>130</v>
      </c>
      <c r="P2" s="2">
        <f>O2*0.17</f>
        <v>22.1</v>
      </c>
      <c r="Q2" s="2">
        <f>P2*K2+O2*H2</f>
        <v>148551</v>
      </c>
      <c r="R2" s="2"/>
      <c r="S2" s="2"/>
      <c r="T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 s="2">
        <v>128901</v>
      </c>
      <c r="H3">
        <v>852</v>
      </c>
      <c r="I3" s="1">
        <f>0.17</f>
        <v>0.17</v>
      </c>
      <c r="J3" s="2">
        <f>G3*I3</f>
        <v>21913.170000000002</v>
      </c>
      <c r="K3" s="2">
        <v>1710</v>
      </c>
      <c r="L3" s="2">
        <f t="shared" ref="L3:L14" si="1">J3*K3+G3*H3</f>
        <v>147295172.69999999</v>
      </c>
      <c r="M3" s="2">
        <v>175</v>
      </c>
      <c r="N3" s="2">
        <v>10</v>
      </c>
      <c r="O3" s="2">
        <f>N3*M3</f>
        <v>1750</v>
      </c>
      <c r="P3" s="2">
        <f>O3*0.17</f>
        <v>297.5</v>
      </c>
      <c r="Q3" s="2">
        <f t="shared" ref="Q3:Q14" si="2">P3*K3+O3*H3</f>
        <v>1999725</v>
      </c>
      <c r="R3" s="2">
        <f t="shared" ref="R3:R14" si="3">G3-O3</f>
        <v>127151</v>
      </c>
      <c r="S3" s="2">
        <f>L3-Q3</f>
        <v>145295447.69999999</v>
      </c>
      <c r="T3" s="3">
        <f>S3/SUM(Q3,F3)</f>
        <v>40.36292986269784</v>
      </c>
      <c r="U3" s="4"/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" si="4">D4*E4</f>
        <v>4000000</v>
      </c>
      <c r="G4" s="2">
        <v>128901</v>
      </c>
      <c r="H4">
        <v>852</v>
      </c>
      <c r="I4" s="1">
        <f t="shared" si="0"/>
        <v>0.17</v>
      </c>
      <c r="J4" s="2">
        <f t="shared" ref="J4" si="5">G4*I4</f>
        <v>21913.170000000002</v>
      </c>
      <c r="K4" s="2">
        <v>1710</v>
      </c>
      <c r="L4" s="2">
        <f t="shared" si="1"/>
        <v>147295172.69999999</v>
      </c>
      <c r="M4" s="2">
        <v>175</v>
      </c>
      <c r="N4" s="2">
        <v>10</v>
      </c>
      <c r="O4" s="2">
        <f t="shared" ref="O4" si="6">N4*M4</f>
        <v>1750</v>
      </c>
      <c r="P4" s="2">
        <f t="shared" ref="P4:P6" si="7">O4*0.17</f>
        <v>297.5</v>
      </c>
      <c r="Q4" s="2">
        <f t="shared" si="2"/>
        <v>1999725</v>
      </c>
      <c r="R4" s="2">
        <f t="shared" si="3"/>
        <v>127151</v>
      </c>
      <c r="S4" s="2">
        <f t="shared" ref="S4:S14" si="8">L4-Q4</f>
        <v>145295447.69999999</v>
      </c>
      <c r="T4" s="3">
        <f t="shared" ref="T4:T14" si="9">S4/SUM(Q4,F4)</f>
        <v>24.217017896653594</v>
      </c>
      <c r="U4" s="4"/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ref="F5:F6" si="10">D5*E5</f>
        <v>4163060</v>
      </c>
      <c r="G5" s="2">
        <v>340032</v>
      </c>
      <c r="H5">
        <v>852</v>
      </c>
      <c r="I5" s="1">
        <f t="shared" si="0"/>
        <v>0.17</v>
      </c>
      <c r="J5" s="2">
        <f t="shared" ref="J5:J6" si="11">G5*I5</f>
        <v>57805.440000000002</v>
      </c>
      <c r="K5" s="2">
        <v>1710</v>
      </c>
      <c r="L5" s="2">
        <f t="shared" si="1"/>
        <v>388554566.39999998</v>
      </c>
      <c r="M5" s="2">
        <v>116</v>
      </c>
      <c r="N5" s="2">
        <v>10</v>
      </c>
      <c r="O5" s="2">
        <f t="shared" ref="O5:O6" si="12">N5*M5</f>
        <v>1160</v>
      </c>
      <c r="P5" s="2">
        <f t="shared" si="7"/>
        <v>197.20000000000002</v>
      </c>
      <c r="Q5" s="2">
        <f t="shared" si="2"/>
        <v>1325532</v>
      </c>
      <c r="R5" s="2">
        <f t="shared" si="3"/>
        <v>338872</v>
      </c>
      <c r="S5" s="2">
        <f t="shared" si="8"/>
        <v>387229034.39999998</v>
      </c>
      <c r="T5" s="3">
        <f t="shared" si="9"/>
        <v>70.551615860679746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10"/>
        <v>10407650</v>
      </c>
      <c r="G6" s="2">
        <v>340032</v>
      </c>
      <c r="H6">
        <v>852</v>
      </c>
      <c r="I6" s="1">
        <f t="shared" si="0"/>
        <v>0.17</v>
      </c>
      <c r="J6" s="2">
        <f t="shared" si="11"/>
        <v>57805.440000000002</v>
      </c>
      <c r="K6" s="2">
        <v>1710</v>
      </c>
      <c r="L6" s="2">
        <f t="shared" si="1"/>
        <v>388554566.39999998</v>
      </c>
      <c r="M6" s="2">
        <v>116</v>
      </c>
      <c r="N6" s="2">
        <v>10</v>
      </c>
      <c r="O6" s="2">
        <f t="shared" si="12"/>
        <v>1160</v>
      </c>
      <c r="P6" s="2">
        <f t="shared" si="7"/>
        <v>197.20000000000002</v>
      </c>
      <c r="Q6" s="2">
        <f t="shared" si="2"/>
        <v>1325532</v>
      </c>
      <c r="R6" s="2">
        <f t="shared" si="3"/>
        <v>338872</v>
      </c>
      <c r="S6" s="2">
        <f t="shared" si="8"/>
        <v>387229034.39999998</v>
      </c>
      <c r="T6" s="3">
        <f t="shared" si="9"/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 s="2">
        <v>382074</v>
      </c>
      <c r="H7">
        <v>852</v>
      </c>
      <c r="I7" s="1">
        <f t="shared" si="0"/>
        <v>0.17</v>
      </c>
      <c r="J7" s="2">
        <f>G7*I7</f>
        <v>64952.58</v>
      </c>
      <c r="K7" s="2">
        <v>1710</v>
      </c>
      <c r="L7" s="2">
        <f t="shared" ref="L7" si="13">J7*K7+G7*H7</f>
        <v>436595959.80000001</v>
      </c>
      <c r="M7" s="2">
        <v>116</v>
      </c>
      <c r="N7" s="2">
        <v>10</v>
      </c>
      <c r="O7" s="2">
        <f>N7*M7</f>
        <v>1160</v>
      </c>
      <c r="P7" s="2">
        <f>O7*0.17</f>
        <v>197.20000000000002</v>
      </c>
      <c r="Q7" s="2">
        <f t="shared" ref="Q7" si="14">P7*K7+O7*H7</f>
        <v>1325532</v>
      </c>
      <c r="R7" s="2">
        <f t="shared" ref="R7" si="15">G7-O7</f>
        <v>380914</v>
      </c>
      <c r="S7" s="2">
        <f t="shared" ref="S7" si="16">L7-Q7</f>
        <v>435270427.80000001</v>
      </c>
      <c r="T7" s="3">
        <f t="shared" ref="T7" si="17">S7/SUM(Q7,F7)</f>
        <v>68.258954997779441</v>
      </c>
      <c r="U7" s="4"/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 s="2">
        <v>382074</v>
      </c>
      <c r="H8">
        <v>852</v>
      </c>
      <c r="I8" s="1">
        <f t="shared" si="0"/>
        <v>0.17</v>
      </c>
      <c r="J8" s="2">
        <f>G8*I8</f>
        <v>64952.58</v>
      </c>
      <c r="K8" s="2">
        <v>1710</v>
      </c>
      <c r="L8" s="2">
        <f t="shared" si="1"/>
        <v>436595959.80000001</v>
      </c>
      <c r="M8" s="2">
        <v>116</v>
      </c>
      <c r="N8" s="2">
        <v>10</v>
      </c>
      <c r="O8" s="2">
        <f>N8*M8</f>
        <v>1160</v>
      </c>
      <c r="P8" s="2">
        <f>O8*0.17</f>
        <v>197.20000000000002</v>
      </c>
      <c r="Q8" s="2">
        <f t="shared" si="2"/>
        <v>1325532</v>
      </c>
      <c r="R8" s="2">
        <f t="shared" si="3"/>
        <v>380914</v>
      </c>
      <c r="S8" s="2">
        <f t="shared" si="8"/>
        <v>435270427.80000001</v>
      </c>
      <c r="T8" s="3">
        <f t="shared" si="9"/>
        <v>31.19417134611027</v>
      </c>
      <c r="U8" s="4"/>
    </row>
    <row r="9" spans="1:21" x14ac:dyDescent="0.25">
      <c r="A9" s="1" t="s">
        <v>12</v>
      </c>
      <c r="B9" s="1" t="s">
        <v>0</v>
      </c>
      <c r="C9" s="3">
        <v>0.92</v>
      </c>
      <c r="D9" s="2">
        <v>0</v>
      </c>
      <c r="E9" s="2"/>
      <c r="F9" s="2">
        <f>D9*E9</f>
        <v>0</v>
      </c>
      <c r="G9" s="2">
        <v>2200</v>
      </c>
      <c r="H9">
        <v>852</v>
      </c>
      <c r="I9" s="1">
        <f t="shared" si="0"/>
        <v>0.17</v>
      </c>
      <c r="J9" s="2">
        <f>G9*I9</f>
        <v>374</v>
      </c>
      <c r="K9" s="2">
        <v>1710</v>
      </c>
      <c r="L9" s="2">
        <f t="shared" si="1"/>
        <v>2513940</v>
      </c>
      <c r="M9" s="2">
        <v>13</v>
      </c>
      <c r="N9" s="2">
        <v>10</v>
      </c>
      <c r="O9" s="2">
        <f>N9*M9</f>
        <v>130</v>
      </c>
      <c r="P9" s="2">
        <f>O9*0.17</f>
        <v>22.1</v>
      </c>
      <c r="Q9" s="2">
        <f t="shared" si="2"/>
        <v>148551</v>
      </c>
      <c r="R9" s="2"/>
      <c r="S9" s="2"/>
      <c r="T9" s="3"/>
    </row>
    <row r="10" spans="1:21" x14ac:dyDescent="0.25">
      <c r="A10" s="1" t="s">
        <v>12</v>
      </c>
      <c r="B10" s="1" t="s">
        <v>0</v>
      </c>
      <c r="C10" s="3">
        <v>1.19</v>
      </c>
      <c r="D10" s="2">
        <f>80000</f>
        <v>80000</v>
      </c>
      <c r="E10" s="2">
        <v>20</v>
      </c>
      <c r="F10" s="2">
        <f>D10*E10</f>
        <v>1600000</v>
      </c>
      <c r="G10" s="2">
        <v>2200</v>
      </c>
      <c r="H10">
        <v>852</v>
      </c>
      <c r="I10" s="1">
        <f>0.17</f>
        <v>0.17</v>
      </c>
      <c r="J10" s="2">
        <f>G10*I10</f>
        <v>374</v>
      </c>
      <c r="K10" s="2">
        <v>1710</v>
      </c>
      <c r="L10" s="2">
        <f t="shared" si="1"/>
        <v>2513940</v>
      </c>
      <c r="M10" s="2">
        <v>175</v>
      </c>
      <c r="N10" s="2">
        <v>10</v>
      </c>
      <c r="O10" s="2">
        <f>N10*M10</f>
        <v>1750</v>
      </c>
      <c r="P10" s="2">
        <f>O10*0.17</f>
        <v>297.5</v>
      </c>
      <c r="Q10" s="2">
        <f t="shared" si="2"/>
        <v>1999725</v>
      </c>
      <c r="R10" s="2">
        <f t="shared" si="3"/>
        <v>450</v>
      </c>
      <c r="S10" s="2">
        <f t="shared" si="8"/>
        <v>514215</v>
      </c>
      <c r="T10" s="3">
        <f t="shared" si="9"/>
        <v>0.14284841203147464</v>
      </c>
    </row>
    <row r="11" spans="1:21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50</v>
      </c>
      <c r="F11" s="2">
        <f t="shared" ref="F11:F13" si="18">D11*E11</f>
        <v>4000000</v>
      </c>
      <c r="G11" s="2">
        <v>2200</v>
      </c>
      <c r="H11">
        <v>852</v>
      </c>
      <c r="I11" s="1">
        <f t="shared" si="0"/>
        <v>0.17</v>
      </c>
      <c r="J11" s="2">
        <f t="shared" ref="J11:J13" si="19">G11*I11</f>
        <v>374</v>
      </c>
      <c r="K11" s="2">
        <v>1710</v>
      </c>
      <c r="L11" s="2">
        <f t="shared" si="1"/>
        <v>2513940</v>
      </c>
      <c r="M11" s="2">
        <v>175</v>
      </c>
      <c r="N11" s="2">
        <v>10</v>
      </c>
      <c r="O11" s="2">
        <f t="shared" ref="O11:O13" si="20">N11*M11</f>
        <v>1750</v>
      </c>
      <c r="P11" s="2">
        <f t="shared" ref="P11:P13" si="21">O11*0.17</f>
        <v>297.5</v>
      </c>
      <c r="Q11" s="2">
        <f t="shared" si="2"/>
        <v>1999725</v>
      </c>
      <c r="R11" s="2">
        <f t="shared" si="3"/>
        <v>450</v>
      </c>
      <c r="S11" s="2">
        <f t="shared" si="8"/>
        <v>514215</v>
      </c>
      <c r="T11" s="3">
        <f t="shared" si="9"/>
        <v>8.5706428211293012E-2</v>
      </c>
    </row>
    <row r="12" spans="1:21" x14ac:dyDescent="0.25">
      <c r="A12" s="1" t="s">
        <v>11</v>
      </c>
      <c r="B12" s="1" t="s">
        <v>1</v>
      </c>
      <c r="C12" s="3">
        <v>1.82</v>
      </c>
      <c r="D12" s="2">
        <v>208153</v>
      </c>
      <c r="E12" s="2">
        <v>20</v>
      </c>
      <c r="F12" s="2">
        <f t="shared" si="18"/>
        <v>4163060</v>
      </c>
      <c r="G12" s="2">
        <v>2200</v>
      </c>
      <c r="H12">
        <v>852</v>
      </c>
      <c r="I12" s="1">
        <f t="shared" si="0"/>
        <v>0.17</v>
      </c>
      <c r="J12" s="2">
        <f t="shared" si="19"/>
        <v>374</v>
      </c>
      <c r="K12" s="2">
        <v>1710</v>
      </c>
      <c r="L12" s="2">
        <f t="shared" si="1"/>
        <v>2513940</v>
      </c>
      <c r="M12" s="2">
        <v>116</v>
      </c>
      <c r="N12" s="2">
        <v>10</v>
      </c>
      <c r="O12" s="2">
        <f t="shared" si="20"/>
        <v>1160</v>
      </c>
      <c r="P12" s="2">
        <f t="shared" si="21"/>
        <v>197.20000000000002</v>
      </c>
      <c r="Q12" s="2">
        <f t="shared" si="2"/>
        <v>1325532</v>
      </c>
      <c r="R12" s="2">
        <f t="shared" si="3"/>
        <v>1040</v>
      </c>
      <c r="S12" s="2">
        <f t="shared" si="8"/>
        <v>1188408</v>
      </c>
      <c r="T12" s="3">
        <f t="shared" si="9"/>
        <v>0.21652329049053018</v>
      </c>
    </row>
    <row r="13" spans="1:21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50</v>
      </c>
      <c r="F13" s="2">
        <f t="shared" si="18"/>
        <v>10407650</v>
      </c>
      <c r="G13" s="2">
        <v>2200</v>
      </c>
      <c r="H13">
        <v>852</v>
      </c>
      <c r="I13" s="1">
        <f t="shared" si="0"/>
        <v>0.17</v>
      </c>
      <c r="J13" s="2">
        <f t="shared" si="19"/>
        <v>374</v>
      </c>
      <c r="K13" s="2">
        <v>1710</v>
      </c>
      <c r="L13" s="2">
        <f t="shared" si="1"/>
        <v>2513940</v>
      </c>
      <c r="M13" s="2">
        <v>116</v>
      </c>
      <c r="N13" s="2">
        <v>10</v>
      </c>
      <c r="O13" s="2">
        <f t="shared" si="20"/>
        <v>1160</v>
      </c>
      <c r="P13" s="2">
        <f t="shared" si="21"/>
        <v>197.20000000000002</v>
      </c>
      <c r="Q13" s="2">
        <f t="shared" si="2"/>
        <v>1325532</v>
      </c>
      <c r="R13" s="2">
        <f t="shared" si="3"/>
        <v>1040</v>
      </c>
      <c r="S13" s="2">
        <f t="shared" si="8"/>
        <v>1188408</v>
      </c>
      <c r="T13" s="3">
        <f t="shared" si="9"/>
        <v>0.10128607908749732</v>
      </c>
    </row>
    <row r="14" spans="1:21" x14ac:dyDescent="0.25">
      <c r="A14" s="1" t="s">
        <v>11</v>
      </c>
      <c r="B14" s="1" t="s">
        <v>1</v>
      </c>
      <c r="C14" s="3">
        <v>2.13</v>
      </c>
      <c r="D14" s="2">
        <f>252561</f>
        <v>252561</v>
      </c>
      <c r="E14" s="2">
        <v>20</v>
      </c>
      <c r="F14" s="2">
        <f>D14*E14</f>
        <v>5051220</v>
      </c>
      <c r="G14" s="2">
        <v>2200</v>
      </c>
      <c r="H14">
        <v>852</v>
      </c>
      <c r="I14" s="1">
        <f t="shared" si="0"/>
        <v>0.17</v>
      </c>
      <c r="J14" s="2">
        <f>G14*I14</f>
        <v>374</v>
      </c>
      <c r="K14" s="2">
        <v>1710</v>
      </c>
      <c r="L14" s="2">
        <f t="shared" si="1"/>
        <v>2513940</v>
      </c>
      <c r="M14" s="2">
        <v>116</v>
      </c>
      <c r="N14" s="2">
        <v>10</v>
      </c>
      <c r="O14" s="2">
        <f>N14*M14</f>
        <v>1160</v>
      </c>
      <c r="P14" s="2">
        <f>O14*0.17</f>
        <v>197.20000000000002</v>
      </c>
      <c r="Q14" s="2">
        <f t="shared" si="2"/>
        <v>1325532</v>
      </c>
      <c r="R14" s="2">
        <f t="shared" si="3"/>
        <v>1040</v>
      </c>
      <c r="S14" s="2">
        <f t="shared" si="8"/>
        <v>1188408</v>
      </c>
      <c r="T14" s="3">
        <f t="shared" si="9"/>
        <v>0.18636572349057953</v>
      </c>
    </row>
    <row r="15" spans="1:21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50</v>
      </c>
      <c r="F15" s="2">
        <f>D15*E15</f>
        <v>12628050</v>
      </c>
      <c r="G15" s="2">
        <v>2200</v>
      </c>
      <c r="H15">
        <v>852</v>
      </c>
      <c r="I15" s="1">
        <f t="shared" si="0"/>
        <v>0.17</v>
      </c>
      <c r="J15" s="2">
        <f>G15*I15</f>
        <v>374</v>
      </c>
      <c r="K15" s="2">
        <v>1710</v>
      </c>
      <c r="L15" s="2">
        <f t="shared" ref="L15" si="22">J15*K15+G15*H15</f>
        <v>2513940</v>
      </c>
      <c r="M15" s="2">
        <v>116</v>
      </c>
      <c r="N15" s="2">
        <v>10</v>
      </c>
      <c r="O15" s="2">
        <f>N15*M15</f>
        <v>1160</v>
      </c>
      <c r="P15" s="2">
        <f>O15*0.17</f>
        <v>197.20000000000002</v>
      </c>
      <c r="Q15" s="2">
        <f t="shared" ref="Q15" si="23">P15*K15+O15*H15</f>
        <v>1325532</v>
      </c>
      <c r="R15" s="2">
        <f t="shared" ref="R15" si="24">G15-O15</f>
        <v>1040</v>
      </c>
      <c r="S15" s="2">
        <f t="shared" ref="S15" si="25">L15-Q15</f>
        <v>1188408</v>
      </c>
      <c r="T15" s="3">
        <f t="shared" ref="T15" si="26">S15/SUM(Q15,F15)</f>
        <v>8.5168668518234236E-2</v>
      </c>
      <c r="U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M1" sqref="M1:M1048576"/>
    </sheetView>
  </sheetViews>
  <sheetFormatPr defaultColWidth="12.85546875" defaultRowHeight="15" x14ac:dyDescent="0.25"/>
  <cols>
    <col min="1" max="1" width="10" bestFit="1" customWidth="1"/>
    <col min="2" max="2" width="10.140625" bestFit="1" customWidth="1"/>
    <col min="3" max="3" width="11.28515625" bestFit="1" customWidth="1"/>
    <col min="4" max="4" width="18.85546875" bestFit="1" customWidth="1"/>
    <col min="5" max="5" width="12" bestFit="1" customWidth="1"/>
    <col min="6" max="6" width="9.140625" bestFit="1" customWidth="1"/>
    <col min="7" max="7" width="11.42578125" bestFit="1" customWidth="1"/>
    <col min="8" max="8" width="16.5703125" bestFit="1" customWidth="1"/>
    <col min="9" max="9" width="11.85546875" bestFit="1" customWidth="1"/>
    <col min="10" max="10" width="12.28515625" bestFit="1" customWidth="1"/>
    <col min="11" max="11" width="10" bestFit="1" customWidth="1"/>
    <col min="12" max="12" width="11.85546875" bestFit="1" customWidth="1"/>
    <col min="13" max="13" width="11.28515625" bestFit="1" customWidth="1"/>
  </cols>
  <sheetData>
    <row r="1" spans="1:21" s="1" customFormat="1" ht="105" x14ac:dyDescent="0.25">
      <c r="A1" s="1" t="s">
        <v>10</v>
      </c>
      <c r="B1" s="1" t="s">
        <v>23</v>
      </c>
      <c r="C1" s="1" t="s">
        <v>24</v>
      </c>
      <c r="D1" s="1" t="s">
        <v>30</v>
      </c>
      <c r="E1" s="1" t="s">
        <v>6</v>
      </c>
      <c r="F1" s="1" t="s">
        <v>3</v>
      </c>
      <c r="G1" s="1" t="s">
        <v>25</v>
      </c>
      <c r="H1" s="1" t="s">
        <v>26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s="1" customFormat="1" x14ac:dyDescent="0.25">
      <c r="A2" s="1" t="s">
        <v>12</v>
      </c>
      <c r="B2" s="1" t="s">
        <v>0</v>
      </c>
      <c r="C2" s="3">
        <v>0.92</v>
      </c>
      <c r="D2" s="2">
        <v>13</v>
      </c>
      <c r="E2" s="2">
        <v>0</v>
      </c>
      <c r="F2" s="2"/>
      <c r="G2" s="2">
        <v>0</v>
      </c>
      <c r="H2">
        <v>852</v>
      </c>
      <c r="I2" s="1">
        <v>0.17</v>
      </c>
      <c r="J2" s="2">
        <v>2.21</v>
      </c>
      <c r="K2" s="2">
        <v>1710</v>
      </c>
      <c r="L2" s="2">
        <v>14855.1</v>
      </c>
      <c r="M2" s="3">
        <v>0.92</v>
      </c>
      <c r="N2" s="2">
        <v>13</v>
      </c>
      <c r="O2" s="2">
        <v>10</v>
      </c>
      <c r="P2" s="2">
        <v>130</v>
      </c>
      <c r="Q2" s="2">
        <v>22.1</v>
      </c>
      <c r="R2" s="2">
        <v>148551</v>
      </c>
      <c r="S2" s="2"/>
      <c r="T2" s="2"/>
      <c r="U2" s="3"/>
    </row>
    <row r="3" spans="1:21" s="1" customFormat="1" x14ac:dyDescent="0.25">
      <c r="A3" s="1" t="s">
        <v>12</v>
      </c>
      <c r="B3" s="1" t="s">
        <v>0</v>
      </c>
      <c r="C3" s="3">
        <v>1.19</v>
      </c>
      <c r="D3" s="2">
        <v>128901</v>
      </c>
      <c r="E3" s="2">
        <v>80000</v>
      </c>
      <c r="F3" s="2">
        <v>20</v>
      </c>
      <c r="G3" s="2">
        <v>1600000</v>
      </c>
      <c r="H3">
        <v>852</v>
      </c>
      <c r="I3" s="1">
        <v>0.17</v>
      </c>
      <c r="J3" s="2">
        <v>21913.170000000002</v>
      </c>
      <c r="K3" s="2">
        <v>1710</v>
      </c>
      <c r="L3" s="2">
        <v>147295172.69999999</v>
      </c>
      <c r="M3" s="3">
        <v>1</v>
      </c>
      <c r="N3" s="2">
        <v>175</v>
      </c>
      <c r="O3" s="2">
        <v>10</v>
      </c>
      <c r="P3" s="2">
        <v>1750</v>
      </c>
      <c r="Q3" s="2">
        <v>297.5</v>
      </c>
      <c r="R3" s="2">
        <v>1999725</v>
      </c>
      <c r="S3" s="2">
        <v>127151</v>
      </c>
      <c r="T3" s="2">
        <v>145295447.69999999</v>
      </c>
      <c r="U3" s="3">
        <v>40.36292986269784</v>
      </c>
    </row>
    <row r="4" spans="1:21" s="1" customFormat="1" x14ac:dyDescent="0.25">
      <c r="A4" s="1" t="s">
        <v>12</v>
      </c>
      <c r="B4" s="1" t="s">
        <v>0</v>
      </c>
      <c r="C4" s="3">
        <v>1.19</v>
      </c>
      <c r="D4" s="2">
        <v>128901</v>
      </c>
      <c r="E4" s="2">
        <v>80000</v>
      </c>
      <c r="F4" s="2">
        <v>50</v>
      </c>
      <c r="G4" s="2">
        <v>4000000</v>
      </c>
      <c r="H4">
        <v>852</v>
      </c>
      <c r="I4" s="1">
        <v>0.17</v>
      </c>
      <c r="J4" s="2">
        <v>21913.170000000002</v>
      </c>
      <c r="K4" s="2">
        <v>1710</v>
      </c>
      <c r="L4" s="2">
        <v>147295172.69999999</v>
      </c>
      <c r="M4" s="3">
        <v>1</v>
      </c>
      <c r="N4" s="2">
        <v>175</v>
      </c>
      <c r="O4" s="2">
        <v>10</v>
      </c>
      <c r="P4" s="2">
        <v>1750</v>
      </c>
      <c r="Q4" s="2">
        <v>297.5</v>
      </c>
      <c r="R4" s="2">
        <v>1999725</v>
      </c>
      <c r="S4" s="2">
        <v>127151</v>
      </c>
      <c r="T4" s="2">
        <v>145295447.69999999</v>
      </c>
      <c r="U4" s="3">
        <v>24.217017896653594</v>
      </c>
    </row>
    <row r="5" spans="1:21" s="1" customFormat="1" x14ac:dyDescent="0.25">
      <c r="A5" s="1" t="s">
        <v>11</v>
      </c>
      <c r="B5" s="1" t="s">
        <v>1</v>
      </c>
      <c r="C5" s="3">
        <v>1.82</v>
      </c>
      <c r="D5" s="2">
        <v>340032</v>
      </c>
      <c r="E5" s="2">
        <v>208153</v>
      </c>
      <c r="F5" s="2">
        <v>20</v>
      </c>
      <c r="G5" s="2">
        <v>4163060</v>
      </c>
      <c r="H5">
        <v>852</v>
      </c>
      <c r="I5" s="1">
        <v>0.17</v>
      </c>
      <c r="J5" s="2">
        <v>57805.440000000002</v>
      </c>
      <c r="K5" s="2">
        <v>1710</v>
      </c>
      <c r="L5" s="2">
        <v>388554566.39999998</v>
      </c>
      <c r="M5" s="3">
        <v>1</v>
      </c>
      <c r="N5" s="2">
        <v>116</v>
      </c>
      <c r="O5" s="2">
        <v>10</v>
      </c>
      <c r="P5" s="2">
        <v>1160</v>
      </c>
      <c r="Q5" s="2">
        <v>197.20000000000002</v>
      </c>
      <c r="R5" s="2">
        <v>1325532</v>
      </c>
      <c r="S5" s="2">
        <v>338872</v>
      </c>
      <c r="T5" s="2">
        <v>387229034.39999998</v>
      </c>
      <c r="U5" s="3">
        <v>70.551615860679746</v>
      </c>
    </row>
    <row r="6" spans="1:21" s="1" customFormat="1" x14ac:dyDescent="0.25">
      <c r="A6" s="1" t="s">
        <v>11</v>
      </c>
      <c r="B6" s="1" t="s">
        <v>1</v>
      </c>
      <c r="C6" s="3">
        <v>1.82</v>
      </c>
      <c r="D6" s="2">
        <v>340032</v>
      </c>
      <c r="E6" s="2">
        <v>208153</v>
      </c>
      <c r="F6" s="2">
        <v>50</v>
      </c>
      <c r="G6" s="2">
        <v>10407650</v>
      </c>
      <c r="H6">
        <v>852</v>
      </c>
      <c r="I6" s="1">
        <v>0.17</v>
      </c>
      <c r="J6" s="2">
        <v>57805.440000000002</v>
      </c>
      <c r="K6" s="2">
        <v>1710</v>
      </c>
      <c r="L6" s="2">
        <v>388554566.39999998</v>
      </c>
      <c r="M6" s="3">
        <v>1</v>
      </c>
      <c r="N6" s="2">
        <v>116</v>
      </c>
      <c r="O6" s="2">
        <v>10</v>
      </c>
      <c r="P6" s="2">
        <v>1160</v>
      </c>
      <c r="Q6" s="2">
        <v>197.20000000000002</v>
      </c>
      <c r="R6" s="2">
        <v>1325532</v>
      </c>
      <c r="S6" s="2">
        <v>338872</v>
      </c>
      <c r="T6" s="2">
        <v>387229034.39999998</v>
      </c>
      <c r="U6" s="3"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v>382074</v>
      </c>
      <c r="E7" s="2">
        <v>252561</v>
      </c>
      <c r="F7" s="2">
        <v>20</v>
      </c>
      <c r="G7" s="2">
        <v>5051220</v>
      </c>
      <c r="H7">
        <v>852</v>
      </c>
      <c r="I7" s="1">
        <v>0.17</v>
      </c>
      <c r="J7" s="2">
        <v>64952.58</v>
      </c>
      <c r="K7" s="2">
        <v>1710</v>
      </c>
      <c r="L7" s="2">
        <v>436595959.80000001</v>
      </c>
      <c r="M7" s="3">
        <v>1</v>
      </c>
      <c r="N7" s="2">
        <v>116</v>
      </c>
      <c r="O7" s="2">
        <v>10</v>
      </c>
      <c r="P7" s="2">
        <v>1160</v>
      </c>
      <c r="Q7" s="2">
        <v>197.20000000000002</v>
      </c>
      <c r="R7" s="2">
        <v>1325532</v>
      </c>
      <c r="S7" s="2">
        <v>380914</v>
      </c>
      <c r="T7" s="2">
        <v>435270427.80000001</v>
      </c>
      <c r="U7" s="3">
        <v>68.258954997779441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v>382074</v>
      </c>
      <c r="E8" s="2">
        <v>252561</v>
      </c>
      <c r="F8" s="2">
        <v>50</v>
      </c>
      <c r="G8" s="2">
        <v>12628050</v>
      </c>
      <c r="H8">
        <v>852</v>
      </c>
      <c r="I8" s="1">
        <v>0.17</v>
      </c>
      <c r="J8" s="2">
        <v>64952.58</v>
      </c>
      <c r="K8" s="2">
        <v>1710</v>
      </c>
      <c r="L8" s="2">
        <v>436595959.80000001</v>
      </c>
      <c r="M8" s="3">
        <v>1</v>
      </c>
      <c r="N8" s="2">
        <v>116</v>
      </c>
      <c r="O8" s="2">
        <v>10</v>
      </c>
      <c r="P8" s="2">
        <v>1160</v>
      </c>
      <c r="Q8" s="2">
        <v>197.20000000000002</v>
      </c>
      <c r="R8" s="2">
        <v>1325532</v>
      </c>
      <c r="S8" s="2">
        <v>380914</v>
      </c>
      <c r="T8" s="2">
        <v>435270427.80000001</v>
      </c>
      <c r="U8" s="3">
        <v>31.19417134611027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/>
  </sheetViews>
  <sheetFormatPr defaultColWidth="13.140625" defaultRowHeight="15" x14ac:dyDescent="0.25"/>
  <cols>
    <col min="1" max="1" width="14.85546875" bestFit="1" customWidth="1"/>
    <col min="2" max="2" width="8.85546875" bestFit="1" customWidth="1"/>
    <col min="3" max="3" width="11.28515625" bestFit="1" customWidth="1"/>
    <col min="4" max="4" width="17" bestFit="1" customWidth="1"/>
    <col min="5" max="5" width="9.140625" bestFit="1" customWidth="1"/>
    <col min="6" max="6" width="12.42578125" bestFit="1" customWidth="1"/>
    <col min="7" max="7" width="10.5703125" bestFit="1" customWidth="1"/>
    <col min="8" max="8" width="38.140625" bestFit="1" customWidth="1"/>
    <col min="9" max="9" width="17.28515625" bestFit="1" customWidth="1"/>
    <col min="10" max="10" width="16.85546875" bestFit="1" customWidth="1"/>
    <col min="11" max="11" width="12.42578125" bestFit="1" customWidth="1"/>
    <col min="12" max="12" width="10.28515625" bestFit="1" customWidth="1"/>
    <col min="13" max="13" width="11.28515625" bestFit="1" customWidth="1"/>
    <col min="14" max="14" width="37.42578125" bestFit="1" customWidth="1"/>
    <col min="15" max="15" width="23.28515625" bestFit="1" customWidth="1"/>
    <col min="16" max="16" width="17.7109375" bestFit="1" customWidth="1"/>
    <col min="17" max="17" width="16.85546875" bestFit="1" customWidth="1"/>
    <col min="18" max="18" width="16.42578125" bestFit="1" customWidth="1"/>
    <col min="19" max="19" width="13.85546875" bestFit="1" customWidth="1"/>
    <col min="20" max="20" width="8" bestFit="1" customWidth="1"/>
    <col min="21" max="21" width="11.85546875" bestFit="1" customWidth="1"/>
  </cols>
  <sheetData>
    <row r="1" spans="1:21" s="5" customFormat="1" ht="41.25" customHeight="1" x14ac:dyDescent="0.25">
      <c r="A1" s="1" t="s">
        <v>10</v>
      </c>
      <c r="B1" s="1" t="s">
        <v>23</v>
      </c>
      <c r="C1" s="1" t="s">
        <v>36</v>
      </c>
      <c r="D1" s="1" t="s">
        <v>6</v>
      </c>
      <c r="E1" s="1" t="s">
        <v>3</v>
      </c>
      <c r="F1" s="1" t="s">
        <v>25</v>
      </c>
      <c r="G1" s="1" t="s">
        <v>37</v>
      </c>
      <c r="H1" s="1" t="s">
        <v>38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>
        <v>852</v>
      </c>
      <c r="H2" s="2">
        <v>2200</v>
      </c>
      <c r="I2" s="1">
        <f t="shared" ref="I2:I8" si="0">0.17</f>
        <v>0.17</v>
      </c>
      <c r="J2" s="2">
        <f>H2*I2</f>
        <v>374</v>
      </c>
      <c r="K2" s="2">
        <v>1710</v>
      </c>
      <c r="L2" s="2">
        <f>J2*K2+H2*G2</f>
        <v>2513940</v>
      </c>
      <c r="M2" s="3">
        <v>0.92</v>
      </c>
      <c r="N2" s="2">
        <v>13</v>
      </c>
      <c r="O2" s="2">
        <v>10</v>
      </c>
      <c r="P2" s="2">
        <f>O2*N2</f>
        <v>130</v>
      </c>
      <c r="Q2" s="2">
        <f>P2*0.17</f>
        <v>22.1</v>
      </c>
      <c r="R2" s="2">
        <f>Q2*K2+P2*G2</f>
        <v>148551</v>
      </c>
      <c r="S2" s="2"/>
      <c r="T2" s="2"/>
      <c r="U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>
        <v>852</v>
      </c>
      <c r="H3" s="2">
        <v>2200</v>
      </c>
      <c r="I3" s="1">
        <f>0.17</f>
        <v>0.17</v>
      </c>
      <c r="J3" s="2">
        <f>H3*I3</f>
        <v>374</v>
      </c>
      <c r="K3" s="2">
        <v>1710</v>
      </c>
      <c r="L3" s="2">
        <f>J3*K3+H3*G3</f>
        <v>2513940</v>
      </c>
      <c r="M3" s="3">
        <v>1</v>
      </c>
      <c r="N3" s="2">
        <v>175</v>
      </c>
      <c r="O3" s="2">
        <v>10</v>
      </c>
      <c r="P3" s="2">
        <f>O3*N3</f>
        <v>1750</v>
      </c>
      <c r="Q3" s="2">
        <f>P3*0.17</f>
        <v>297.5</v>
      </c>
      <c r="R3" s="2">
        <f>Q3*K3+P3*G3</f>
        <v>1999725</v>
      </c>
      <c r="S3" s="2">
        <f>H3-P3</f>
        <v>450</v>
      </c>
      <c r="T3" s="2">
        <f>L3-R3</f>
        <v>514215</v>
      </c>
      <c r="U3" s="3">
        <f>T3/SUM(R3,F3)</f>
        <v>0.14284841203147464</v>
      </c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:F6" si="1">D4*E4</f>
        <v>4000000</v>
      </c>
      <c r="G4">
        <v>852</v>
      </c>
      <c r="H4" s="2">
        <v>2200</v>
      </c>
      <c r="I4" s="1">
        <f t="shared" si="0"/>
        <v>0.17</v>
      </c>
      <c r="J4" s="2">
        <f>H4*I4</f>
        <v>374</v>
      </c>
      <c r="K4" s="2">
        <v>1710</v>
      </c>
      <c r="L4" s="2">
        <f>J4*K4+H4*G4</f>
        <v>2513940</v>
      </c>
      <c r="M4" s="3">
        <v>1</v>
      </c>
      <c r="N4" s="2">
        <v>175</v>
      </c>
      <c r="O4" s="2">
        <v>10</v>
      </c>
      <c r="P4" s="2">
        <f t="shared" ref="P4:P6" si="2">O4*N4</f>
        <v>1750</v>
      </c>
      <c r="Q4" s="2">
        <f t="shared" ref="Q4:Q6" si="3">P4*0.17</f>
        <v>297.5</v>
      </c>
      <c r="R4" s="2">
        <f>Q4*K4+P4*G4</f>
        <v>1999725</v>
      </c>
      <c r="S4" s="2">
        <f>H4-P4</f>
        <v>450</v>
      </c>
      <c r="T4" s="2">
        <f>L4-R4</f>
        <v>514215</v>
      </c>
      <c r="U4" s="3">
        <f>T4/SUM(R4,F4)</f>
        <v>8.5706428211293012E-2</v>
      </c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si="1"/>
        <v>4163060</v>
      </c>
      <c r="G5">
        <v>852</v>
      </c>
      <c r="H5" s="2">
        <v>2200</v>
      </c>
      <c r="I5" s="1">
        <f t="shared" si="0"/>
        <v>0.17</v>
      </c>
      <c r="J5" s="2">
        <f>H5*I5</f>
        <v>374</v>
      </c>
      <c r="K5" s="2">
        <v>1710</v>
      </c>
      <c r="L5" s="2">
        <f>J5*K5+H5*G5</f>
        <v>2513940</v>
      </c>
      <c r="M5" s="3">
        <v>1</v>
      </c>
      <c r="N5" s="2">
        <v>116</v>
      </c>
      <c r="O5" s="2">
        <v>10</v>
      </c>
      <c r="P5" s="2">
        <f t="shared" si="2"/>
        <v>1160</v>
      </c>
      <c r="Q5" s="2">
        <f t="shared" si="3"/>
        <v>197.20000000000002</v>
      </c>
      <c r="R5" s="2">
        <f>Q5*K5+P5*G5</f>
        <v>1325532</v>
      </c>
      <c r="S5" s="2">
        <f>H5-P5</f>
        <v>1040</v>
      </c>
      <c r="T5" s="2">
        <f>L5-R5</f>
        <v>1188408</v>
      </c>
      <c r="U5" s="3">
        <f>T5/SUM(R5,F5)</f>
        <v>0.21652329049053018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1"/>
        <v>10407650</v>
      </c>
      <c r="G6">
        <v>852</v>
      </c>
      <c r="H6" s="2">
        <v>2200</v>
      </c>
      <c r="I6" s="1">
        <f t="shared" si="0"/>
        <v>0.17</v>
      </c>
      <c r="J6" s="2">
        <f>H6*I6</f>
        <v>374</v>
      </c>
      <c r="K6" s="2">
        <v>1710</v>
      </c>
      <c r="L6" s="2">
        <f>J6*K6+H6*G6</f>
        <v>2513940</v>
      </c>
      <c r="M6" s="3">
        <v>1</v>
      </c>
      <c r="N6" s="2">
        <v>116</v>
      </c>
      <c r="O6" s="2">
        <v>10</v>
      </c>
      <c r="P6" s="2">
        <f t="shared" si="2"/>
        <v>1160</v>
      </c>
      <c r="Q6" s="2">
        <f t="shared" si="3"/>
        <v>197.20000000000002</v>
      </c>
      <c r="R6" s="2">
        <f>Q6*K6+P6*G6</f>
        <v>1325532</v>
      </c>
      <c r="S6" s="2">
        <f>H6-P6</f>
        <v>1040</v>
      </c>
      <c r="T6" s="2">
        <f>L6-R6</f>
        <v>1188408</v>
      </c>
      <c r="U6" s="3">
        <f>T6/SUM(R6,F6)</f>
        <v>0.10128607908749732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>
        <v>852</v>
      </c>
      <c r="H7" s="2">
        <v>2200</v>
      </c>
      <c r="I7" s="1">
        <f t="shared" si="0"/>
        <v>0.17</v>
      </c>
      <c r="J7" s="2">
        <f>H7*I7</f>
        <v>374</v>
      </c>
      <c r="K7" s="2">
        <v>1710</v>
      </c>
      <c r="L7" s="2">
        <f>J7*K7+H7*G7</f>
        <v>2513940</v>
      </c>
      <c r="M7" s="3">
        <v>1</v>
      </c>
      <c r="N7" s="2">
        <v>116</v>
      </c>
      <c r="O7" s="2">
        <v>10</v>
      </c>
      <c r="P7" s="2">
        <f>O7*N7</f>
        <v>1160</v>
      </c>
      <c r="Q7" s="2">
        <f>P7*0.17</f>
        <v>197.20000000000002</v>
      </c>
      <c r="R7" s="2">
        <f>Q7*K7+P7*G7</f>
        <v>1325532</v>
      </c>
      <c r="S7" s="2">
        <f>H7-P7</f>
        <v>1040</v>
      </c>
      <c r="T7" s="2">
        <f>L7-R7</f>
        <v>1188408</v>
      </c>
      <c r="U7" s="3">
        <f>T7/SUM(R7,F7)</f>
        <v>0.18636572349057953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>
        <v>852</v>
      </c>
      <c r="H8" s="2">
        <v>2200</v>
      </c>
      <c r="I8" s="1">
        <f t="shared" si="0"/>
        <v>0.17</v>
      </c>
      <c r="J8" s="2">
        <f>H8*I8</f>
        <v>374</v>
      </c>
      <c r="K8" s="2">
        <v>1710</v>
      </c>
      <c r="L8" s="2">
        <f>J8*K8+H8*G8</f>
        <v>2513940</v>
      </c>
      <c r="M8" s="3">
        <v>1</v>
      </c>
      <c r="N8" s="2">
        <v>116</v>
      </c>
      <c r="O8" s="2">
        <v>10</v>
      </c>
      <c r="P8" s="2">
        <f>O8*N8</f>
        <v>1160</v>
      </c>
      <c r="Q8" s="2">
        <f>P8*0.17</f>
        <v>197.20000000000002</v>
      </c>
      <c r="R8" s="2">
        <f>Q8*K8+P8*G8</f>
        <v>1325532</v>
      </c>
      <c r="S8" s="2">
        <f>H8-P8</f>
        <v>1040</v>
      </c>
      <c r="T8" s="2">
        <f>L8-R8</f>
        <v>1188408</v>
      </c>
      <c r="U8" s="3">
        <f>T8/SUM(R8,F8)</f>
        <v>8.5168668518234236E-2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tab_paper_sims</vt:lpstr>
      <vt:lpstr>tab_paper_average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2014-08-22T02:25:08Z</dcterms:modified>
</cp:coreProperties>
</file>