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9" i="1" l="1"/>
  <c r="N9" i="1"/>
  <c r="O9" i="1" s="1"/>
  <c r="J9" i="1"/>
  <c r="H9" i="1"/>
  <c r="I9" i="1" s="1"/>
  <c r="K9" i="1" s="1"/>
  <c r="E9" i="1"/>
  <c r="Q8" i="1"/>
  <c r="N8" i="1"/>
  <c r="O8" i="1" s="1"/>
  <c r="J8" i="1"/>
  <c r="H8" i="1"/>
  <c r="I8" i="1" s="1"/>
  <c r="E8" i="1"/>
  <c r="Q5" i="1"/>
  <c r="N5" i="1"/>
  <c r="O5" i="1" s="1"/>
  <c r="J5" i="1"/>
  <c r="H5" i="1"/>
  <c r="I5" i="1" s="1"/>
  <c r="E5" i="1"/>
  <c r="Q4" i="1"/>
  <c r="N4" i="1"/>
  <c r="O4" i="1" s="1"/>
  <c r="J4" i="1"/>
  <c r="H4" i="1"/>
  <c r="I4" i="1" s="1"/>
  <c r="E4" i="1"/>
  <c r="N3" i="1"/>
  <c r="O3" i="1" s="1"/>
  <c r="N6" i="1"/>
  <c r="O6" i="1" s="1"/>
  <c r="N7" i="1"/>
  <c r="O7" i="1" s="1"/>
  <c r="N2" i="1"/>
  <c r="O2" i="1" s="1"/>
  <c r="J3" i="1"/>
  <c r="J6" i="1"/>
  <c r="J7" i="1"/>
  <c r="Q3" i="1"/>
  <c r="Q6" i="1"/>
  <c r="Q7" i="1"/>
  <c r="Q2" i="1"/>
  <c r="H3" i="1"/>
  <c r="H6" i="1"/>
  <c r="H7" i="1"/>
  <c r="I7" i="1" s="1"/>
  <c r="H2" i="1"/>
  <c r="C7" i="1"/>
  <c r="E7" i="1" s="1"/>
  <c r="C3" i="1"/>
  <c r="E3" i="1" s="1"/>
  <c r="C6" i="1"/>
  <c r="E6" i="1" s="1"/>
  <c r="J2" i="1"/>
  <c r="C2" i="1"/>
  <c r="E2" i="1" s="1"/>
  <c r="K4" i="1" l="1"/>
  <c r="P3" i="1"/>
  <c r="P8" i="1"/>
  <c r="K5" i="1"/>
  <c r="R4" i="1"/>
  <c r="P9" i="1"/>
  <c r="S9" i="1" s="1"/>
  <c r="P6" i="1"/>
  <c r="K8" i="1"/>
  <c r="R9" i="1"/>
  <c r="P5" i="1"/>
  <c r="P2" i="1"/>
  <c r="P4" i="1"/>
  <c r="R8" i="1"/>
  <c r="S8" i="1" s="1"/>
  <c r="R5" i="1"/>
  <c r="I2" i="1"/>
  <c r="K2" i="1" s="1"/>
  <c r="P7" i="1"/>
  <c r="K7" i="1"/>
  <c r="I6" i="1"/>
  <c r="K6" i="1" s="1"/>
  <c r="I3" i="1"/>
  <c r="K3" i="1" s="1"/>
  <c r="R7" i="1"/>
  <c r="R2" i="1"/>
  <c r="R6" i="1"/>
  <c r="R3" i="1"/>
  <c r="S4" i="1" l="1"/>
  <c r="S5" i="1"/>
  <c r="S7" i="1"/>
  <c r="S6" i="1"/>
  <c r="S2" i="1"/>
  <c r="S3" i="1"/>
</calcChain>
</file>

<file path=xl/sharedStrings.xml><?xml version="1.0" encoding="utf-8"?>
<sst xmlns="http://schemas.openxmlformats.org/spreadsheetml/2006/main" count="35" uniqueCount="23">
  <si>
    <t>0.92-1.19</t>
  </si>
  <si>
    <t>1.82-2.13</t>
  </si>
  <si>
    <t>Savings</t>
  </si>
  <si>
    <t>Costs per vaccine</t>
  </si>
  <si>
    <t>Cost Per Case</t>
  </si>
  <si>
    <t>Cases Reduced</t>
  </si>
  <si>
    <t>Benefit Cost Ratio</t>
  </si>
  <si>
    <t>Vaccines required to reduce R0 to 1</t>
  </si>
  <si>
    <t>Number of introductions over 5 years</t>
  </si>
  <si>
    <t>Tot. vaccine costs</t>
  </si>
  <si>
    <t>Tot. hospitalised cases</t>
  </si>
  <si>
    <t>Tot. costs for hospitalised cases</t>
  </si>
  <si>
    <t>Tot costs for hospitalised cases in immune population</t>
  </si>
  <si>
    <t>Tot cases over five years</t>
  </si>
  <si>
    <t>Tot hospitalised cases</t>
  </si>
  <si>
    <t>Years R0 estimated from</t>
  </si>
  <si>
    <t>2013-2014</t>
  </si>
  <si>
    <t>2009-2014</t>
  </si>
  <si>
    <t>Ave number of cases in naïve popn over 5 years (1000 sims using Reff sim)</t>
  </si>
  <si>
    <t>Reffective range</t>
  </si>
  <si>
    <t>Reff  for simulations</t>
  </si>
  <si>
    <t>Proportion of cases hospitalised</t>
  </si>
  <si>
    <t>Ave. epidemic size in immune pop over 5 years with Reff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</si>
</sst>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workbookViewId="0">
      <selection activeCell="S1" sqref="S1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3.5703125" style="1" bestFit="1" customWidth="1"/>
    <col min="4" max="4" width="9.140625" style="1" bestFit="1" customWidth="1"/>
    <col min="5" max="5" width="11.42578125" style="1" bestFit="1" customWidth="1"/>
    <col min="6" max="6" width="12.42578125" style="1" customWidth="1"/>
    <col min="7" max="7" width="11.85546875" style="1" bestFit="1" customWidth="1"/>
    <col min="8" max="8" width="12.85546875" style="1" bestFit="1" customWidth="1"/>
    <col min="9" max="9" width="11.85546875" style="1" bestFit="1" customWidth="1"/>
    <col min="10" max="10" width="12.85546875" style="1" bestFit="1" customWidth="1"/>
    <col min="11" max="11" width="12.28515625" style="1" bestFit="1" customWidth="1"/>
    <col min="12" max="12" width="13.85546875" style="1" bestFit="1" customWidth="1"/>
    <col min="13" max="13" width="12.85546875" style="1" bestFit="1" customWidth="1"/>
    <col min="14" max="14" width="13.5703125" style="1" bestFit="1" customWidth="1"/>
    <col min="15" max="16" width="11.85546875" style="1" bestFit="1" customWidth="1"/>
    <col min="17" max="17" width="8.7109375" style="1" bestFit="1" customWidth="1"/>
    <col min="18" max="18" width="10" style="1" bestFit="1" customWidth="1"/>
    <col min="19" max="19" width="11.85546875" style="1" bestFit="1" customWidth="1"/>
    <col min="20" max="16384" width="14" style="1"/>
  </cols>
  <sheetData>
    <row r="1" spans="1:20" ht="105" x14ac:dyDescent="0.25">
      <c r="A1" s="1" t="s">
        <v>15</v>
      </c>
      <c r="B1" s="1" t="s">
        <v>19</v>
      </c>
      <c r="C1" s="1" t="s">
        <v>7</v>
      </c>
      <c r="D1" s="1" t="s">
        <v>3</v>
      </c>
      <c r="E1" s="1" t="s">
        <v>9</v>
      </c>
      <c r="F1" s="1" t="s">
        <v>20</v>
      </c>
      <c r="G1" s="1" t="s">
        <v>18</v>
      </c>
      <c r="H1" s="1" t="s">
        <v>21</v>
      </c>
      <c r="I1" s="1" t="s">
        <v>10</v>
      </c>
      <c r="J1" s="1" t="s">
        <v>4</v>
      </c>
      <c r="K1" s="1" t="s">
        <v>11</v>
      </c>
      <c r="L1" s="1" t="s">
        <v>22</v>
      </c>
      <c r="M1" s="1" t="s">
        <v>8</v>
      </c>
      <c r="N1" s="1" t="s">
        <v>13</v>
      </c>
      <c r="O1" s="1" t="s">
        <v>14</v>
      </c>
      <c r="P1" s="1" t="s">
        <v>12</v>
      </c>
      <c r="Q1" s="1" t="s">
        <v>5</v>
      </c>
      <c r="R1" s="1" t="s">
        <v>2</v>
      </c>
      <c r="S1" s="1" t="s">
        <v>6</v>
      </c>
    </row>
    <row r="2" spans="1:20" x14ac:dyDescent="0.25">
      <c r="A2" s="1" t="s">
        <v>17</v>
      </c>
      <c r="B2" s="1" t="s">
        <v>0</v>
      </c>
      <c r="C2" s="2">
        <f>80000</f>
        <v>80000</v>
      </c>
      <c r="D2" s="2">
        <v>20</v>
      </c>
      <c r="E2" s="2">
        <f>C2*D2</f>
        <v>1600000</v>
      </c>
      <c r="F2" s="3">
        <v>1.19</v>
      </c>
      <c r="G2" s="2">
        <v>128901</v>
      </c>
      <c r="H2" s="1">
        <f>0.17</f>
        <v>0.17</v>
      </c>
      <c r="I2" s="2">
        <f>G2*H2</f>
        <v>21913.170000000002</v>
      </c>
      <c r="J2" s="2">
        <f>2562</f>
        <v>2562</v>
      </c>
      <c r="K2" s="2">
        <f>I2*J2</f>
        <v>56141541.540000007</v>
      </c>
      <c r="L2" s="2">
        <v>175</v>
      </c>
      <c r="M2" s="2">
        <v>5</v>
      </c>
      <c r="N2" s="2">
        <f>M2*L2</f>
        <v>875</v>
      </c>
      <c r="O2" s="2">
        <f>N2*0.17</f>
        <v>148.75</v>
      </c>
      <c r="P2" s="2">
        <f>O2*J2</f>
        <v>381097.5</v>
      </c>
      <c r="Q2" s="2">
        <f>G2-L2</f>
        <v>128726</v>
      </c>
      <c r="R2" s="2">
        <f>J2*Q2</f>
        <v>329796012</v>
      </c>
      <c r="S2" s="2">
        <f>R2/SUM(P2,E2)</f>
        <v>166.47136852174111</v>
      </c>
      <c r="T2" s="4"/>
    </row>
    <row r="3" spans="1:20" x14ac:dyDescent="0.25">
      <c r="A3" s="1" t="s">
        <v>17</v>
      </c>
      <c r="B3" s="1" t="s">
        <v>0</v>
      </c>
      <c r="C3" s="2">
        <f>80000</f>
        <v>80000</v>
      </c>
      <c r="D3" s="2">
        <v>50</v>
      </c>
      <c r="E3" s="2">
        <f t="shared" ref="E3:E7" si="0">C3*D3</f>
        <v>4000000</v>
      </c>
      <c r="F3" s="3">
        <v>1.19</v>
      </c>
      <c r="G3" s="2">
        <v>128901</v>
      </c>
      <c r="H3" s="1">
        <f t="shared" ref="H3:H9" si="1">0.17</f>
        <v>0.17</v>
      </c>
      <c r="I3" s="2">
        <f t="shared" ref="I3:I7" si="2">G3*H3</f>
        <v>21913.170000000002</v>
      </c>
      <c r="J3" s="2">
        <f>2562</f>
        <v>2562</v>
      </c>
      <c r="K3" s="2">
        <f t="shared" ref="K3:K7" si="3">I3*J3</f>
        <v>56141541.540000007</v>
      </c>
      <c r="L3" s="2">
        <v>175</v>
      </c>
      <c r="M3" s="2">
        <v>5</v>
      </c>
      <c r="N3" s="2">
        <f t="shared" ref="N3:N7" si="4">M3*L3</f>
        <v>875</v>
      </c>
      <c r="O3" s="2">
        <f t="shared" ref="O3:O9" si="5">N3*0.17</f>
        <v>148.75</v>
      </c>
      <c r="P3" s="2">
        <f t="shared" ref="P3:P7" si="6">O3*J3</f>
        <v>381097.5</v>
      </c>
      <c r="Q3" s="2">
        <f>G3-L3</f>
        <v>128726</v>
      </c>
      <c r="R3" s="2">
        <f>J3*Q3</f>
        <v>329796012</v>
      </c>
      <c r="S3" s="2">
        <f>R3/SUM(P3,E3)</f>
        <v>75.277030926611431</v>
      </c>
      <c r="T3" s="4"/>
    </row>
    <row r="4" spans="1:20" x14ac:dyDescent="0.25">
      <c r="A4" s="1" t="s">
        <v>17</v>
      </c>
      <c r="B4" s="1" t="s">
        <v>0</v>
      </c>
      <c r="C4" s="2">
        <v>0</v>
      </c>
      <c r="D4" s="2">
        <v>20</v>
      </c>
      <c r="E4" s="2">
        <f>C4*D4</f>
        <v>0</v>
      </c>
      <c r="F4" s="3">
        <v>0.92</v>
      </c>
      <c r="G4" s="2">
        <v>13</v>
      </c>
      <c r="H4" s="1">
        <f>0.17</f>
        <v>0.17</v>
      </c>
      <c r="I4" s="2">
        <f>G4*H4</f>
        <v>2.21</v>
      </c>
      <c r="J4" s="2">
        <f>2562</f>
        <v>2562</v>
      </c>
      <c r="K4" s="2">
        <f>I4*J4</f>
        <v>5662.0199999999995</v>
      </c>
      <c r="L4" s="2">
        <v>13</v>
      </c>
      <c r="M4" s="2">
        <v>5</v>
      </c>
      <c r="N4" s="2">
        <f>M4*L4</f>
        <v>65</v>
      </c>
      <c r="O4" s="2">
        <f>N4*0.17</f>
        <v>11.05</v>
      </c>
      <c r="P4" s="2">
        <f>O4*J4</f>
        <v>28310.100000000002</v>
      </c>
      <c r="Q4" s="2">
        <f>G4-L4</f>
        <v>0</v>
      </c>
      <c r="R4" s="2">
        <f>J4*Q4</f>
        <v>0</v>
      </c>
      <c r="S4" s="2">
        <f>R4/SUM(P4,E4)</f>
        <v>0</v>
      </c>
    </row>
    <row r="5" spans="1:20" x14ac:dyDescent="0.25">
      <c r="A5" s="1" t="s">
        <v>17</v>
      </c>
      <c r="B5" s="1" t="s">
        <v>0</v>
      </c>
      <c r="C5" s="2">
        <v>0</v>
      </c>
      <c r="D5" s="2">
        <v>50</v>
      </c>
      <c r="E5" s="2">
        <f>C5*D5</f>
        <v>0</v>
      </c>
      <c r="F5" s="3">
        <v>0.92</v>
      </c>
      <c r="G5" s="2">
        <v>13</v>
      </c>
      <c r="H5" s="1">
        <f t="shared" si="1"/>
        <v>0.17</v>
      </c>
      <c r="I5" s="2">
        <f>G5*H5</f>
        <v>2.21</v>
      </c>
      <c r="J5" s="2">
        <f>2562</f>
        <v>2562</v>
      </c>
      <c r="K5" s="2">
        <f>I5*J5</f>
        <v>5662.0199999999995</v>
      </c>
      <c r="L5" s="2">
        <v>13</v>
      </c>
      <c r="M5" s="2">
        <v>5</v>
      </c>
      <c r="N5" s="2">
        <f>M5*L5</f>
        <v>65</v>
      </c>
      <c r="O5" s="2">
        <f>N5*0.17</f>
        <v>11.05</v>
      </c>
      <c r="P5" s="2">
        <f>O5*J5</f>
        <v>28310.100000000002</v>
      </c>
      <c r="Q5" s="2">
        <f>G5-L5</f>
        <v>0</v>
      </c>
      <c r="R5" s="2">
        <f>J5*Q5</f>
        <v>0</v>
      </c>
      <c r="S5" s="2">
        <f>R5/SUM(P5,E5)</f>
        <v>0</v>
      </c>
    </row>
    <row r="6" spans="1:20" x14ac:dyDescent="0.25">
      <c r="A6" s="1" t="s">
        <v>16</v>
      </c>
      <c r="B6" s="1" t="s">
        <v>1</v>
      </c>
      <c r="C6" s="2">
        <f>252561</f>
        <v>252561</v>
      </c>
      <c r="D6" s="2">
        <v>20</v>
      </c>
      <c r="E6" s="2">
        <f t="shared" si="0"/>
        <v>5051220</v>
      </c>
      <c r="F6" s="3">
        <v>2.13</v>
      </c>
      <c r="G6" s="2">
        <v>382074</v>
      </c>
      <c r="H6" s="1">
        <f t="shared" si="1"/>
        <v>0.17</v>
      </c>
      <c r="I6" s="2">
        <f t="shared" si="2"/>
        <v>64952.58</v>
      </c>
      <c r="J6" s="2">
        <f>2562</f>
        <v>2562</v>
      </c>
      <c r="K6" s="2">
        <f t="shared" si="3"/>
        <v>166408509.96000001</v>
      </c>
      <c r="L6" s="2">
        <v>175</v>
      </c>
      <c r="M6" s="2">
        <v>5</v>
      </c>
      <c r="N6" s="2">
        <f t="shared" si="4"/>
        <v>875</v>
      </c>
      <c r="O6" s="2">
        <f t="shared" si="5"/>
        <v>148.75</v>
      </c>
      <c r="P6" s="2">
        <f t="shared" si="6"/>
        <v>381097.5</v>
      </c>
      <c r="Q6" s="2">
        <f>G6-L6</f>
        <v>381899</v>
      </c>
      <c r="R6" s="2">
        <f>J6*Q6</f>
        <v>978425238</v>
      </c>
      <c r="S6" s="2">
        <f>R6/SUM(P6,E6)</f>
        <v>180.11193896527587</v>
      </c>
      <c r="T6" s="4"/>
    </row>
    <row r="7" spans="1:20" x14ac:dyDescent="0.25">
      <c r="A7" s="1" t="s">
        <v>16</v>
      </c>
      <c r="B7" s="1" t="s">
        <v>1</v>
      </c>
      <c r="C7" s="2">
        <f>252561</f>
        <v>252561</v>
      </c>
      <c r="D7" s="2">
        <v>50</v>
      </c>
      <c r="E7" s="2">
        <f t="shared" si="0"/>
        <v>12628050</v>
      </c>
      <c r="F7" s="3">
        <v>2.13</v>
      </c>
      <c r="G7" s="2">
        <v>382074</v>
      </c>
      <c r="H7" s="1">
        <f t="shared" si="1"/>
        <v>0.17</v>
      </c>
      <c r="I7" s="2">
        <f t="shared" si="2"/>
        <v>64952.58</v>
      </c>
      <c r="J7" s="2">
        <f>2562</f>
        <v>2562</v>
      </c>
      <c r="K7" s="2">
        <f t="shared" si="3"/>
        <v>166408509.96000001</v>
      </c>
      <c r="L7" s="2">
        <v>175</v>
      </c>
      <c r="M7" s="2">
        <v>5</v>
      </c>
      <c r="N7" s="2">
        <f t="shared" si="4"/>
        <v>875</v>
      </c>
      <c r="O7" s="2">
        <f t="shared" si="5"/>
        <v>148.75</v>
      </c>
      <c r="P7" s="2">
        <f t="shared" si="6"/>
        <v>381097.5</v>
      </c>
      <c r="Q7" s="2">
        <f>G7-L7</f>
        <v>381899</v>
      </c>
      <c r="R7" s="2">
        <f>J7*Q7</f>
        <v>978425238</v>
      </c>
      <c r="S7" s="2">
        <f>R7/SUM(P7,E7)</f>
        <v>75.210557647993454</v>
      </c>
      <c r="T7" s="4"/>
    </row>
    <row r="8" spans="1:20" x14ac:dyDescent="0.25">
      <c r="A8" s="1" t="s">
        <v>16</v>
      </c>
      <c r="B8" s="1" t="s">
        <v>1</v>
      </c>
      <c r="C8" s="2">
        <v>208153</v>
      </c>
      <c r="D8" s="2">
        <v>20</v>
      </c>
      <c r="E8" s="2">
        <f t="shared" ref="E8:E9" si="7">C8*D8</f>
        <v>4163060</v>
      </c>
      <c r="F8" s="3">
        <v>1.82</v>
      </c>
      <c r="G8" s="2">
        <v>340032</v>
      </c>
      <c r="H8" s="1">
        <f t="shared" si="1"/>
        <v>0.17</v>
      </c>
      <c r="I8" s="2">
        <f t="shared" ref="I8:I9" si="8">G8*H8</f>
        <v>57805.440000000002</v>
      </c>
      <c r="J8" s="2">
        <f>2562</f>
        <v>2562</v>
      </c>
      <c r="K8" s="2">
        <f t="shared" ref="K8:K9" si="9">I8*J8</f>
        <v>148097537.28</v>
      </c>
      <c r="L8" s="2">
        <v>175</v>
      </c>
      <c r="M8" s="2">
        <v>5</v>
      </c>
      <c r="N8" s="2">
        <f t="shared" ref="N8:N9" si="10">M8*L8</f>
        <v>875</v>
      </c>
      <c r="O8" s="2">
        <f t="shared" si="5"/>
        <v>148.75</v>
      </c>
      <c r="P8" s="2">
        <f t="shared" ref="P8:P9" si="11">O8*J8</f>
        <v>381097.5</v>
      </c>
      <c r="Q8" s="2">
        <f>G8-L8</f>
        <v>339857</v>
      </c>
      <c r="R8" s="2">
        <f>J8*Q8</f>
        <v>870713634</v>
      </c>
      <c r="S8" s="2">
        <f>R8/SUM(P8,E8)</f>
        <v>191.61167587170999</v>
      </c>
    </row>
    <row r="9" spans="1:20" x14ac:dyDescent="0.25">
      <c r="A9" s="1" t="s">
        <v>16</v>
      </c>
      <c r="B9" s="1" t="s">
        <v>1</v>
      </c>
      <c r="C9" s="2">
        <v>208153</v>
      </c>
      <c r="D9" s="2">
        <v>50</v>
      </c>
      <c r="E9" s="2">
        <f t="shared" si="7"/>
        <v>10407650</v>
      </c>
      <c r="F9" s="3">
        <v>1.82</v>
      </c>
      <c r="G9" s="2">
        <v>340032</v>
      </c>
      <c r="H9" s="1">
        <f t="shared" si="1"/>
        <v>0.17</v>
      </c>
      <c r="I9" s="2">
        <f t="shared" si="8"/>
        <v>57805.440000000002</v>
      </c>
      <c r="J9" s="2">
        <f>2562</f>
        <v>2562</v>
      </c>
      <c r="K9" s="2">
        <f t="shared" si="9"/>
        <v>148097537.28</v>
      </c>
      <c r="L9" s="2">
        <v>175</v>
      </c>
      <c r="M9" s="2">
        <v>5</v>
      </c>
      <c r="N9" s="2">
        <f t="shared" si="10"/>
        <v>875</v>
      </c>
      <c r="O9" s="2">
        <f t="shared" si="5"/>
        <v>148.75</v>
      </c>
      <c r="P9" s="2">
        <f t="shared" si="11"/>
        <v>381097.5</v>
      </c>
      <c r="Q9" s="2">
        <f>G9-L9</f>
        <v>339857</v>
      </c>
      <c r="R9" s="2">
        <f>J9*Q9</f>
        <v>870713634</v>
      </c>
      <c r="S9" s="2">
        <f>R9/SUM(P9,E9)</f>
        <v>80.705719917905213</v>
      </c>
    </row>
  </sheetData>
  <pageMargins left="0.7" right="0.7" top="0.75" bottom="0.75" header="0.3" footer="0.3"/>
  <pageSetup paperSize="9" orientation="portrait" r:id="rId1"/>
  <ignoredErrors>
    <ignoredError sqref="J6:J7 J2:J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2014-08-21T03:14:15Z</dcterms:modified>
</cp:coreProperties>
</file>