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0730" windowHeight="8250" activeTab="4"/>
  </bookViews>
  <sheets>
    <sheet name="discounting" sheetId="4" r:id="rId1"/>
    <sheet name="micks" sheetId="5" r:id="rId2"/>
    <sheet name="DHB summary" sheetId="6" r:id="rId3"/>
    <sheet name="20dollar" sheetId="7" r:id="rId4"/>
    <sheet name="50dollar" sheetId="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iscount_rate">discounting!$B$2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AI7" i="5" l="1"/>
  <c r="AI5" i="5"/>
  <c r="AI43" i="5"/>
  <c r="AG30" i="5"/>
  <c r="AG38" i="5"/>
  <c r="AG40" i="5"/>
  <c r="AG7" i="5"/>
  <c r="AG8" i="5"/>
  <c r="AG16" i="5"/>
  <c r="AG20" i="5"/>
  <c r="AE36" i="5"/>
  <c r="AE37" i="5"/>
  <c r="AE38" i="5"/>
  <c r="AE39" i="5"/>
  <c r="AE40" i="5"/>
  <c r="AE41" i="5"/>
  <c r="AE42" i="5"/>
  <c r="AE43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5" i="5"/>
  <c r="AE26" i="5"/>
  <c r="AE27" i="5"/>
  <c r="AE28" i="5"/>
  <c r="AE29" i="5"/>
  <c r="AE30" i="5"/>
  <c r="AE31" i="5"/>
  <c r="AE32" i="5"/>
  <c r="AE33" i="5"/>
  <c r="AE34" i="5"/>
  <c r="AE35" i="5"/>
  <c r="AE24" i="5"/>
  <c r="AE2" i="5"/>
  <c r="AH43" i="5"/>
  <c r="AF43" i="5"/>
  <c r="AG43" i="5" s="1"/>
  <c r="AH42" i="5"/>
  <c r="AI42" i="5" s="1"/>
  <c r="AF42" i="5"/>
  <c r="AG42" i="5" s="1"/>
  <c r="AH41" i="5"/>
  <c r="AI41" i="5" s="1"/>
  <c r="AF41" i="5"/>
  <c r="AG41" i="5" s="1"/>
  <c r="AH40" i="5"/>
  <c r="AI40" i="5" s="1"/>
  <c r="AF40" i="5"/>
  <c r="AH39" i="5"/>
  <c r="AI39" i="5" s="1"/>
  <c r="AF39" i="5"/>
  <c r="AG39" i="5" s="1"/>
  <c r="AH38" i="5"/>
  <c r="AI38" i="5" s="1"/>
  <c r="AF38" i="5"/>
  <c r="AH37" i="5"/>
  <c r="AI37" i="5" s="1"/>
  <c r="AK37" i="5" s="1"/>
  <c r="AF37" i="5"/>
  <c r="AG37" i="5" s="1"/>
  <c r="AH36" i="5"/>
  <c r="AI36" i="5" s="1"/>
  <c r="AF36" i="5"/>
  <c r="AG36" i="5" s="1"/>
  <c r="AH35" i="5"/>
  <c r="AI35" i="5" s="1"/>
  <c r="AF35" i="5"/>
  <c r="AG35" i="5" s="1"/>
  <c r="AH34" i="5"/>
  <c r="AI34" i="5" s="1"/>
  <c r="AF34" i="5"/>
  <c r="AG34" i="5" s="1"/>
  <c r="AH33" i="5"/>
  <c r="AI33" i="5" s="1"/>
  <c r="AK33" i="5" s="1"/>
  <c r="AF33" i="5"/>
  <c r="AG33" i="5" s="1"/>
  <c r="AH32" i="5"/>
  <c r="AI32" i="5" s="1"/>
  <c r="AF32" i="5"/>
  <c r="AG32" i="5" s="1"/>
  <c r="AH31" i="5"/>
  <c r="AI31" i="5" s="1"/>
  <c r="AF31" i="5"/>
  <c r="AG31" i="5" s="1"/>
  <c r="AH30" i="5"/>
  <c r="AI30" i="5" s="1"/>
  <c r="AF30" i="5"/>
  <c r="AH29" i="5"/>
  <c r="AI29" i="5" s="1"/>
  <c r="AF29" i="5"/>
  <c r="AG29" i="5" s="1"/>
  <c r="AH28" i="5"/>
  <c r="AI28" i="5" s="1"/>
  <c r="AF28" i="5"/>
  <c r="AG28" i="5" s="1"/>
  <c r="AH27" i="5"/>
  <c r="AF27" i="5"/>
  <c r="AG27" i="5" s="1"/>
  <c r="AH26" i="5"/>
  <c r="AI26" i="5" s="1"/>
  <c r="AF26" i="5"/>
  <c r="AG26" i="5" s="1"/>
  <c r="AH25" i="5"/>
  <c r="AI25" i="5" s="1"/>
  <c r="AF25" i="5"/>
  <c r="AG25" i="5" s="1"/>
  <c r="AH24" i="5"/>
  <c r="AI24" i="5" s="1"/>
  <c r="AF24" i="5"/>
  <c r="AG24" i="5" s="1"/>
  <c r="AH21" i="5"/>
  <c r="AF21" i="5"/>
  <c r="AG21" i="5" s="1"/>
  <c r="AH20" i="5"/>
  <c r="AI20" i="5" s="1"/>
  <c r="AF20" i="5"/>
  <c r="AH19" i="5"/>
  <c r="AI19" i="5" s="1"/>
  <c r="AK19" i="5" s="1"/>
  <c r="AF19" i="5"/>
  <c r="AG19" i="5" s="1"/>
  <c r="AH18" i="5"/>
  <c r="AI18" i="5" s="1"/>
  <c r="AF18" i="5"/>
  <c r="AG18" i="5" s="1"/>
  <c r="AH17" i="5"/>
  <c r="AI17" i="5" s="1"/>
  <c r="AF17" i="5"/>
  <c r="AG17" i="5" s="1"/>
  <c r="AH16" i="5"/>
  <c r="AI16" i="5" s="1"/>
  <c r="AF16" i="5"/>
  <c r="AH15" i="5"/>
  <c r="AI15" i="5" s="1"/>
  <c r="AK15" i="5" s="1"/>
  <c r="AF15" i="5"/>
  <c r="AG15" i="5" s="1"/>
  <c r="AH14" i="5"/>
  <c r="AI14" i="5" s="1"/>
  <c r="AF14" i="5"/>
  <c r="AG14" i="5" s="1"/>
  <c r="AH13" i="5"/>
  <c r="AI13" i="5" s="1"/>
  <c r="AF13" i="5"/>
  <c r="AG13" i="5" s="1"/>
  <c r="AH12" i="5"/>
  <c r="AI12" i="5" s="1"/>
  <c r="AF12" i="5"/>
  <c r="AG12" i="5" s="1"/>
  <c r="AH11" i="5"/>
  <c r="AI11" i="5" s="1"/>
  <c r="AF11" i="5"/>
  <c r="AG11" i="5" s="1"/>
  <c r="AH10" i="5"/>
  <c r="AI10" i="5" s="1"/>
  <c r="AF10" i="5"/>
  <c r="AG10" i="5" s="1"/>
  <c r="AH9" i="5"/>
  <c r="AI9" i="5" s="1"/>
  <c r="AF9" i="5"/>
  <c r="AG9" i="5" s="1"/>
  <c r="AH8" i="5"/>
  <c r="AI8" i="5" s="1"/>
  <c r="AF8" i="5"/>
  <c r="AH7" i="5"/>
  <c r="AF7" i="5"/>
  <c r="AH6" i="5"/>
  <c r="AI6" i="5" s="1"/>
  <c r="AF6" i="5"/>
  <c r="AG6" i="5" s="1"/>
  <c r="AH5" i="5"/>
  <c r="AF5" i="5"/>
  <c r="AG5" i="5" s="1"/>
  <c r="AH4" i="5"/>
  <c r="AI4" i="5" s="1"/>
  <c r="AF4" i="5"/>
  <c r="AG4" i="5" s="1"/>
  <c r="AH3" i="5"/>
  <c r="AI3" i="5" s="1"/>
  <c r="AK3" i="5" s="1"/>
  <c r="AF3" i="5"/>
  <c r="AG3" i="5" s="1"/>
  <c r="AH2" i="5"/>
  <c r="AI2" i="5" s="1"/>
  <c r="AF2" i="5"/>
  <c r="AG2" i="5" s="1"/>
  <c r="B22" i="6"/>
  <c r="C22" i="6"/>
  <c r="D22" i="6"/>
  <c r="E22" i="6"/>
  <c r="F2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AP4" i="4"/>
  <c r="Y4" i="4"/>
  <c r="L43" i="5"/>
  <c r="M43" i="5" s="1"/>
  <c r="O43" i="5" s="1"/>
  <c r="J43" i="5"/>
  <c r="K43" i="5" s="1"/>
  <c r="I43" i="5"/>
  <c r="G43" i="5"/>
  <c r="L42" i="5"/>
  <c r="M42" i="5" s="1"/>
  <c r="O42" i="5" s="1"/>
  <c r="J42" i="5"/>
  <c r="K42" i="5" s="1"/>
  <c r="I42" i="5"/>
  <c r="G42" i="5"/>
  <c r="L41" i="5"/>
  <c r="M41" i="5" s="1"/>
  <c r="O41" i="5" s="1"/>
  <c r="J41" i="5"/>
  <c r="K41" i="5" s="1"/>
  <c r="I41" i="5"/>
  <c r="G41" i="5"/>
  <c r="L40" i="5"/>
  <c r="M40" i="5" s="1"/>
  <c r="O40" i="5" s="1"/>
  <c r="J40" i="5"/>
  <c r="K40" i="5" s="1"/>
  <c r="I40" i="5"/>
  <c r="G40" i="5"/>
  <c r="L39" i="5"/>
  <c r="M39" i="5" s="1"/>
  <c r="O39" i="5" s="1"/>
  <c r="J39" i="5"/>
  <c r="K39" i="5" s="1"/>
  <c r="I39" i="5"/>
  <c r="G39" i="5"/>
  <c r="L38" i="5"/>
  <c r="M38" i="5" s="1"/>
  <c r="O38" i="5" s="1"/>
  <c r="J38" i="5"/>
  <c r="K38" i="5" s="1"/>
  <c r="I38" i="5"/>
  <c r="G38" i="5"/>
  <c r="L37" i="5"/>
  <c r="M37" i="5" s="1"/>
  <c r="O37" i="5" s="1"/>
  <c r="J37" i="5"/>
  <c r="K37" i="5" s="1"/>
  <c r="I37" i="5"/>
  <c r="G37" i="5"/>
  <c r="L36" i="5"/>
  <c r="M36" i="5" s="1"/>
  <c r="O36" i="5" s="1"/>
  <c r="J36" i="5"/>
  <c r="K36" i="5" s="1"/>
  <c r="I36" i="5"/>
  <c r="G36" i="5"/>
  <c r="L35" i="5"/>
  <c r="M35" i="5" s="1"/>
  <c r="O35" i="5" s="1"/>
  <c r="J35" i="5"/>
  <c r="K35" i="5" s="1"/>
  <c r="I35" i="5"/>
  <c r="G35" i="5"/>
  <c r="L34" i="5"/>
  <c r="M34" i="5" s="1"/>
  <c r="O34" i="5" s="1"/>
  <c r="J34" i="5"/>
  <c r="K34" i="5" s="1"/>
  <c r="I34" i="5"/>
  <c r="G34" i="5"/>
  <c r="L33" i="5"/>
  <c r="M33" i="5" s="1"/>
  <c r="O33" i="5" s="1"/>
  <c r="J33" i="5"/>
  <c r="K33" i="5" s="1"/>
  <c r="I33" i="5"/>
  <c r="G33" i="5"/>
  <c r="L32" i="5"/>
  <c r="M32" i="5" s="1"/>
  <c r="O32" i="5" s="1"/>
  <c r="J32" i="5"/>
  <c r="K32" i="5" s="1"/>
  <c r="I32" i="5"/>
  <c r="G32" i="5"/>
  <c r="L31" i="5"/>
  <c r="M31" i="5" s="1"/>
  <c r="O31" i="5" s="1"/>
  <c r="J31" i="5"/>
  <c r="K31" i="5" s="1"/>
  <c r="I31" i="5"/>
  <c r="G31" i="5"/>
  <c r="L30" i="5"/>
  <c r="M30" i="5" s="1"/>
  <c r="O30" i="5" s="1"/>
  <c r="J30" i="5"/>
  <c r="K30" i="5" s="1"/>
  <c r="I30" i="5"/>
  <c r="G30" i="5"/>
  <c r="L29" i="5"/>
  <c r="M29" i="5" s="1"/>
  <c r="O29" i="5" s="1"/>
  <c r="J29" i="5"/>
  <c r="K29" i="5" s="1"/>
  <c r="I29" i="5"/>
  <c r="G29" i="5"/>
  <c r="L28" i="5"/>
  <c r="M28" i="5" s="1"/>
  <c r="O28" i="5" s="1"/>
  <c r="J28" i="5"/>
  <c r="K28" i="5" s="1"/>
  <c r="I28" i="5"/>
  <c r="G28" i="5"/>
  <c r="L27" i="5"/>
  <c r="M27" i="5" s="1"/>
  <c r="O27" i="5" s="1"/>
  <c r="J27" i="5"/>
  <c r="K27" i="5" s="1"/>
  <c r="I27" i="5"/>
  <c r="G27" i="5"/>
  <c r="L26" i="5"/>
  <c r="M26" i="5" s="1"/>
  <c r="O26" i="5" s="1"/>
  <c r="J26" i="5"/>
  <c r="K26" i="5" s="1"/>
  <c r="I26" i="5"/>
  <c r="G26" i="5"/>
  <c r="L25" i="5"/>
  <c r="M25" i="5" s="1"/>
  <c r="O25" i="5" s="1"/>
  <c r="J25" i="5"/>
  <c r="K25" i="5" s="1"/>
  <c r="P25" i="5" s="1"/>
  <c r="X25" i="5" s="1"/>
  <c r="I25" i="5"/>
  <c r="G25" i="5"/>
  <c r="L24" i="5"/>
  <c r="M24" i="5" s="1"/>
  <c r="O24" i="5" s="1"/>
  <c r="J24" i="5"/>
  <c r="K24" i="5" s="1"/>
  <c r="I24" i="5"/>
  <c r="G24" i="5"/>
  <c r="BB5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M15" i="5"/>
  <c r="O15" i="5" s="1"/>
  <c r="J16" i="5"/>
  <c r="K16" i="5" s="1"/>
  <c r="L16" i="5"/>
  <c r="M16" i="5" s="1"/>
  <c r="O16" i="5" s="1"/>
  <c r="J17" i="5"/>
  <c r="K17" i="5" s="1"/>
  <c r="L17" i="5"/>
  <c r="M17" i="5" s="1"/>
  <c r="O17" i="5" s="1"/>
  <c r="J18" i="5"/>
  <c r="K18" i="5" s="1"/>
  <c r="L18" i="5"/>
  <c r="M18" i="5" s="1"/>
  <c r="O18" i="5" s="1"/>
  <c r="J19" i="5"/>
  <c r="K19" i="5" s="1"/>
  <c r="L19" i="5"/>
  <c r="M19" i="5" s="1"/>
  <c r="O19" i="5" s="1"/>
  <c r="J20" i="5"/>
  <c r="K20" i="5" s="1"/>
  <c r="L20" i="5"/>
  <c r="M20" i="5" s="1"/>
  <c r="O20" i="5" s="1"/>
  <c r="J21" i="5"/>
  <c r="K21" i="5" s="1"/>
  <c r="L21" i="5"/>
  <c r="M21" i="5" s="1"/>
  <c r="O21" i="5" s="1"/>
  <c r="L15" i="5"/>
  <c r="J15" i="5"/>
  <c r="K15" i="5" s="1"/>
  <c r="L14" i="5"/>
  <c r="M14" i="5" s="1"/>
  <c r="O14" i="5" s="1"/>
  <c r="J14" i="5"/>
  <c r="K14" i="5" s="1"/>
  <c r="L13" i="5"/>
  <c r="M13" i="5" s="1"/>
  <c r="O13" i="5" s="1"/>
  <c r="J13" i="5"/>
  <c r="K13" i="5" s="1"/>
  <c r="L12" i="5"/>
  <c r="M12" i="5" s="1"/>
  <c r="O12" i="5" s="1"/>
  <c r="J12" i="5"/>
  <c r="K12" i="5" s="1"/>
  <c r="L11" i="5"/>
  <c r="M11" i="5" s="1"/>
  <c r="O11" i="5" s="1"/>
  <c r="J11" i="5"/>
  <c r="K11" i="5" s="1"/>
  <c r="L10" i="5"/>
  <c r="M10" i="5" s="1"/>
  <c r="O10" i="5" s="1"/>
  <c r="J10" i="5"/>
  <c r="K10" i="5" s="1"/>
  <c r="L9" i="5"/>
  <c r="M9" i="5" s="1"/>
  <c r="O9" i="5" s="1"/>
  <c r="J9" i="5"/>
  <c r="K9" i="5" s="1"/>
  <c r="L8" i="5"/>
  <c r="M8" i="5" s="1"/>
  <c r="O8" i="5" s="1"/>
  <c r="J8" i="5"/>
  <c r="K8" i="5" s="1"/>
  <c r="L7" i="5"/>
  <c r="M7" i="5" s="1"/>
  <c r="O7" i="5" s="1"/>
  <c r="J7" i="5"/>
  <c r="K7" i="5" s="1"/>
  <c r="L6" i="5"/>
  <c r="M6" i="5" s="1"/>
  <c r="O6" i="5" s="1"/>
  <c r="J6" i="5"/>
  <c r="K6" i="5" s="1"/>
  <c r="L5" i="5"/>
  <c r="M5" i="5" s="1"/>
  <c r="O5" i="5" s="1"/>
  <c r="J5" i="5"/>
  <c r="K5" i="5" s="1"/>
  <c r="L4" i="5"/>
  <c r="M4" i="5" s="1"/>
  <c r="O4" i="5" s="1"/>
  <c r="J4" i="5"/>
  <c r="K4" i="5" s="1"/>
  <c r="L3" i="5"/>
  <c r="M3" i="5" s="1"/>
  <c r="O3" i="5" s="1"/>
  <c r="J3" i="5"/>
  <c r="K3" i="5" s="1"/>
  <c r="L2" i="5"/>
  <c r="M2" i="5" s="1"/>
  <c r="O2" i="5" s="1"/>
  <c r="J2" i="5"/>
  <c r="K2" i="5" s="1"/>
  <c r="G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" i="5"/>
  <c r="G22" i="6" l="1"/>
  <c r="P34" i="5"/>
  <c r="Z34" i="5" s="1"/>
  <c r="P42" i="5"/>
  <c r="X42" i="5" s="1"/>
  <c r="S25" i="5"/>
  <c r="R25" i="5"/>
  <c r="P41" i="5"/>
  <c r="V42" i="5"/>
  <c r="P36" i="5"/>
  <c r="Z25" i="5"/>
  <c r="AI21" i="5"/>
  <c r="AK21" i="5" s="1"/>
  <c r="AL21" i="5" s="1"/>
  <c r="AI27" i="5"/>
  <c r="AK27" i="5" s="1"/>
  <c r="AL27" i="5" s="1"/>
  <c r="T25" i="5"/>
  <c r="U25" i="5"/>
  <c r="W25" i="5"/>
  <c r="Q25" i="5"/>
  <c r="Y25" i="5"/>
  <c r="R42" i="5"/>
  <c r="S42" i="5"/>
  <c r="U42" i="5"/>
  <c r="V25" i="5"/>
  <c r="P31" i="5"/>
  <c r="AK20" i="5"/>
  <c r="AL20" i="5" s="1"/>
  <c r="AK5" i="5"/>
  <c r="AL5" i="5" s="1"/>
  <c r="AK17" i="5"/>
  <c r="AL17" i="5" s="1"/>
  <c r="AK34" i="5"/>
  <c r="AL34" i="5" s="1"/>
  <c r="P4" i="5"/>
  <c r="P12" i="5"/>
  <c r="P28" i="5"/>
  <c r="P26" i="5"/>
  <c r="AK25" i="5"/>
  <c r="AL25" i="5" s="1"/>
  <c r="AK41" i="5"/>
  <c r="AL41" i="5" s="1"/>
  <c r="AK7" i="5"/>
  <c r="AL7" i="5" s="1"/>
  <c r="AK2" i="5"/>
  <c r="AL2" i="5" s="1"/>
  <c r="AK12" i="5"/>
  <c r="AL12" i="5" s="1"/>
  <c r="AK14" i="5"/>
  <c r="AL14" i="5" s="1"/>
  <c r="AK26" i="5"/>
  <c r="AL26" i="5" s="1"/>
  <c r="AK29" i="5"/>
  <c r="AL29" i="5" s="1"/>
  <c r="AK36" i="5"/>
  <c r="AL36" i="5" s="1"/>
  <c r="AK10" i="5"/>
  <c r="AL10" i="5" s="1"/>
  <c r="AK24" i="5"/>
  <c r="AK9" i="5"/>
  <c r="AL9" i="5" s="1"/>
  <c r="AK43" i="5"/>
  <c r="AL43" i="5" s="1"/>
  <c r="AK4" i="5"/>
  <c r="AL4" i="5" s="1"/>
  <c r="AK16" i="5"/>
  <c r="AL16" i="5" s="1"/>
  <c r="AK38" i="5"/>
  <c r="AL38" i="5" s="1"/>
  <c r="AK40" i="5"/>
  <c r="AK35" i="5"/>
  <c r="AL35" i="5" s="1"/>
  <c r="AK6" i="5"/>
  <c r="AL6" i="5" s="1"/>
  <c r="AK28" i="5"/>
  <c r="AL28" i="5" s="1"/>
  <c r="AL19" i="5"/>
  <c r="AL3" i="5"/>
  <c r="AK8" i="5"/>
  <c r="AL8" i="5" s="1"/>
  <c r="AK11" i="5"/>
  <c r="AL11" i="5" s="1"/>
  <c r="AL15" i="5"/>
  <c r="AK18" i="5"/>
  <c r="AL18" i="5" s="1"/>
  <c r="AK30" i="5"/>
  <c r="AL30" i="5" s="1"/>
  <c r="AK32" i="5"/>
  <c r="AL32" i="5" s="1"/>
  <c r="AL37" i="5"/>
  <c r="AL33" i="5"/>
  <c r="AK31" i="5"/>
  <c r="AL31" i="5" s="1"/>
  <c r="P29" i="5"/>
  <c r="P35" i="5"/>
  <c r="P33" i="5"/>
  <c r="P8" i="5"/>
  <c r="P15" i="5"/>
  <c r="P16" i="5"/>
  <c r="P7" i="5"/>
  <c r="P14" i="5"/>
  <c r="P6" i="5"/>
  <c r="P21" i="5"/>
  <c r="P5" i="5"/>
  <c r="P27" i="5"/>
  <c r="P37" i="5"/>
  <c r="P43" i="5"/>
  <c r="P39" i="5"/>
  <c r="P30" i="5"/>
  <c r="P32" i="5"/>
  <c r="P24" i="5"/>
  <c r="P38" i="5"/>
  <c r="P40" i="5"/>
  <c r="P13" i="5"/>
  <c r="P20" i="5"/>
  <c r="P19" i="5"/>
  <c r="P11" i="5"/>
  <c r="P3" i="5"/>
  <c r="P18" i="5"/>
  <c r="P10" i="5"/>
  <c r="P17" i="5"/>
  <c r="P9" i="5"/>
  <c r="P2" i="5"/>
  <c r="X5" i="4"/>
  <c r="X6" i="4"/>
  <c r="X7" i="4"/>
  <c r="X8" i="4"/>
  <c r="X9" i="4"/>
  <c r="X10" i="4"/>
  <c r="X11" i="4"/>
  <c r="X12" i="4"/>
  <c r="X13" i="4"/>
  <c r="X14" i="4"/>
  <c r="X15" i="4"/>
  <c r="X16" i="4"/>
  <c r="X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4" i="4"/>
  <c r="AA25" i="5" l="1"/>
  <c r="Z42" i="5"/>
  <c r="AK42" i="5" s="1"/>
  <c r="AL42" i="5" s="1"/>
  <c r="U34" i="5"/>
  <c r="S34" i="5"/>
  <c r="X34" i="5"/>
  <c r="V34" i="5"/>
  <c r="W34" i="5"/>
  <c r="W42" i="5"/>
  <c r="Q34" i="5"/>
  <c r="Y34" i="5"/>
  <c r="T34" i="5"/>
  <c r="R34" i="5"/>
  <c r="Q42" i="5"/>
  <c r="Y42" i="5"/>
  <c r="T42" i="5"/>
  <c r="T11" i="5"/>
  <c r="U11" i="5"/>
  <c r="W11" i="5"/>
  <c r="Q11" i="5"/>
  <c r="Y11" i="5"/>
  <c r="R11" i="5"/>
  <c r="S11" i="5"/>
  <c r="V11" i="5"/>
  <c r="X11" i="5"/>
  <c r="Z11" i="5"/>
  <c r="X9" i="5"/>
  <c r="Q9" i="5"/>
  <c r="Y9" i="5"/>
  <c r="S9" i="5"/>
  <c r="U9" i="5"/>
  <c r="V9" i="5"/>
  <c r="R9" i="5"/>
  <c r="T9" i="5"/>
  <c r="W9" i="5"/>
  <c r="Z9" i="5"/>
  <c r="T37" i="5"/>
  <c r="U37" i="5"/>
  <c r="W37" i="5"/>
  <c r="Q37" i="5"/>
  <c r="Y37" i="5"/>
  <c r="R37" i="5"/>
  <c r="S37" i="5"/>
  <c r="V37" i="5"/>
  <c r="X37" i="5"/>
  <c r="Z37" i="5"/>
  <c r="V10" i="5"/>
  <c r="W10" i="5"/>
  <c r="Q10" i="5"/>
  <c r="Y10" i="5"/>
  <c r="S10" i="5"/>
  <c r="X10" i="5"/>
  <c r="Z10" i="5"/>
  <c r="R10" i="5"/>
  <c r="T10" i="5"/>
  <c r="U10" i="5"/>
  <c r="R38" i="5"/>
  <c r="Z38" i="5"/>
  <c r="S38" i="5"/>
  <c r="U38" i="5"/>
  <c r="W38" i="5"/>
  <c r="T38" i="5"/>
  <c r="V38" i="5"/>
  <c r="Q38" i="5"/>
  <c r="X38" i="5"/>
  <c r="Y38" i="5"/>
  <c r="X5" i="5"/>
  <c r="Q5" i="5"/>
  <c r="Y5" i="5"/>
  <c r="S5" i="5"/>
  <c r="U5" i="5"/>
  <c r="V5" i="5"/>
  <c r="R5" i="5"/>
  <c r="T5" i="5"/>
  <c r="W5" i="5"/>
  <c r="Z5" i="5"/>
  <c r="T33" i="5"/>
  <c r="U33" i="5"/>
  <c r="W33" i="5"/>
  <c r="Q33" i="5"/>
  <c r="Y33" i="5"/>
  <c r="V33" i="5"/>
  <c r="X33" i="5"/>
  <c r="Z33" i="5"/>
  <c r="R33" i="5"/>
  <c r="S33" i="5"/>
  <c r="AO2" i="5"/>
  <c r="AM2" i="5"/>
  <c r="AP2" i="5"/>
  <c r="AR2" i="5"/>
  <c r="AS2" i="5"/>
  <c r="AT2" i="5"/>
  <c r="AU2" i="5"/>
  <c r="AN2" i="5"/>
  <c r="AQ2" i="5"/>
  <c r="AV2" i="5"/>
  <c r="V36" i="5"/>
  <c r="W36" i="5"/>
  <c r="Q36" i="5"/>
  <c r="Y36" i="5"/>
  <c r="S36" i="5"/>
  <c r="X36" i="5"/>
  <c r="Z36" i="5"/>
  <c r="U36" i="5"/>
  <c r="R36" i="5"/>
  <c r="T36" i="5"/>
  <c r="V18" i="5"/>
  <c r="W18" i="5"/>
  <c r="Q18" i="5"/>
  <c r="Y18" i="5"/>
  <c r="S18" i="5"/>
  <c r="X18" i="5"/>
  <c r="Z18" i="5"/>
  <c r="R18" i="5"/>
  <c r="T18" i="5"/>
  <c r="U18" i="5"/>
  <c r="V24" i="5"/>
  <c r="W24" i="5"/>
  <c r="Q24" i="5"/>
  <c r="Y24" i="5"/>
  <c r="S24" i="5"/>
  <c r="R24" i="5"/>
  <c r="T24" i="5"/>
  <c r="U24" i="5"/>
  <c r="X24" i="5"/>
  <c r="Z24" i="5"/>
  <c r="X21" i="5"/>
  <c r="Q21" i="5"/>
  <c r="Y21" i="5"/>
  <c r="S21" i="5"/>
  <c r="U21" i="5"/>
  <c r="Z21" i="5"/>
  <c r="R21" i="5"/>
  <c r="T21" i="5"/>
  <c r="V21" i="5"/>
  <c r="W21" i="5"/>
  <c r="X35" i="5"/>
  <c r="Q35" i="5"/>
  <c r="Y35" i="5"/>
  <c r="S35" i="5"/>
  <c r="U35" i="5"/>
  <c r="R35" i="5"/>
  <c r="T35" i="5"/>
  <c r="Z35" i="5"/>
  <c r="V35" i="5"/>
  <c r="W35" i="5"/>
  <c r="T3" i="5"/>
  <c r="U3" i="5"/>
  <c r="W3" i="5"/>
  <c r="Q3" i="5"/>
  <c r="Y3" i="5"/>
  <c r="R3" i="5"/>
  <c r="Z3" i="5"/>
  <c r="S3" i="5"/>
  <c r="V3" i="5"/>
  <c r="X3" i="5"/>
  <c r="V32" i="5"/>
  <c r="W32" i="5"/>
  <c r="Q32" i="5"/>
  <c r="Y32" i="5"/>
  <c r="S32" i="5"/>
  <c r="R32" i="5"/>
  <c r="T32" i="5"/>
  <c r="U32" i="5"/>
  <c r="X32" i="5"/>
  <c r="Z32" i="5"/>
  <c r="V6" i="5"/>
  <c r="W6" i="5"/>
  <c r="Q6" i="5"/>
  <c r="Y6" i="5"/>
  <c r="S6" i="5"/>
  <c r="T6" i="5"/>
  <c r="X6" i="5"/>
  <c r="Z6" i="5"/>
  <c r="R6" i="5"/>
  <c r="U6" i="5"/>
  <c r="T29" i="5"/>
  <c r="U29" i="5"/>
  <c r="W29" i="5"/>
  <c r="Q29" i="5"/>
  <c r="Y29" i="5"/>
  <c r="R29" i="5"/>
  <c r="S29" i="5"/>
  <c r="V29" i="5"/>
  <c r="X29" i="5"/>
  <c r="Z29" i="5"/>
  <c r="R26" i="5"/>
  <c r="Z26" i="5"/>
  <c r="S26" i="5"/>
  <c r="U26" i="5"/>
  <c r="W26" i="5"/>
  <c r="Q26" i="5"/>
  <c r="T26" i="5"/>
  <c r="V26" i="5"/>
  <c r="X26" i="5"/>
  <c r="Y26" i="5"/>
  <c r="X31" i="5"/>
  <c r="Q31" i="5"/>
  <c r="Y31" i="5"/>
  <c r="S31" i="5"/>
  <c r="U31" i="5"/>
  <c r="Z31" i="5"/>
  <c r="R31" i="5"/>
  <c r="T31" i="5"/>
  <c r="V31" i="5"/>
  <c r="W31" i="5"/>
  <c r="R30" i="5"/>
  <c r="Z30" i="5"/>
  <c r="S30" i="5"/>
  <c r="U30" i="5"/>
  <c r="W30" i="5"/>
  <c r="T30" i="5"/>
  <c r="V30" i="5"/>
  <c r="X30" i="5"/>
  <c r="Y30" i="5"/>
  <c r="Q30" i="5"/>
  <c r="V28" i="5"/>
  <c r="W28" i="5"/>
  <c r="Q28" i="5"/>
  <c r="Y28" i="5"/>
  <c r="S28" i="5"/>
  <c r="X28" i="5"/>
  <c r="Z28" i="5"/>
  <c r="R28" i="5"/>
  <c r="T28" i="5"/>
  <c r="U28" i="5"/>
  <c r="T41" i="5"/>
  <c r="U41" i="5"/>
  <c r="W41" i="5"/>
  <c r="Q41" i="5"/>
  <c r="Y41" i="5"/>
  <c r="V41" i="5"/>
  <c r="X41" i="5"/>
  <c r="S41" i="5"/>
  <c r="Z41" i="5"/>
  <c r="R41" i="5"/>
  <c r="T19" i="5"/>
  <c r="U19" i="5"/>
  <c r="W19" i="5"/>
  <c r="Q19" i="5"/>
  <c r="Y19" i="5"/>
  <c r="R19" i="5"/>
  <c r="S19" i="5"/>
  <c r="V19" i="5"/>
  <c r="X19" i="5"/>
  <c r="Z19" i="5"/>
  <c r="X39" i="5"/>
  <c r="Q39" i="5"/>
  <c r="Y39" i="5"/>
  <c r="S39" i="5"/>
  <c r="U39" i="5"/>
  <c r="Z39" i="5"/>
  <c r="W39" i="5"/>
  <c r="R39" i="5"/>
  <c r="T39" i="5"/>
  <c r="V39" i="5"/>
  <c r="T7" i="5"/>
  <c r="U7" i="5"/>
  <c r="W7" i="5"/>
  <c r="Q7" i="5"/>
  <c r="Y7" i="5"/>
  <c r="R7" i="5"/>
  <c r="Z7" i="5"/>
  <c r="S7" i="5"/>
  <c r="V7" i="5"/>
  <c r="X7" i="5"/>
  <c r="R12" i="5"/>
  <c r="Z12" i="5"/>
  <c r="S12" i="5"/>
  <c r="U12" i="5"/>
  <c r="W12" i="5"/>
  <c r="T12" i="5"/>
  <c r="V12" i="5"/>
  <c r="X12" i="5"/>
  <c r="Y12" i="5"/>
  <c r="Q12" i="5"/>
  <c r="W2" i="5"/>
  <c r="X2" i="5"/>
  <c r="R2" i="5"/>
  <c r="Z2" i="5"/>
  <c r="T2" i="5"/>
  <c r="Y2" i="5"/>
  <c r="Q2" i="5"/>
  <c r="S2" i="5"/>
  <c r="U2" i="5"/>
  <c r="V2" i="5"/>
  <c r="R20" i="5"/>
  <c r="Z20" i="5"/>
  <c r="S20" i="5"/>
  <c r="U20" i="5"/>
  <c r="W20" i="5"/>
  <c r="T20" i="5"/>
  <c r="V20" i="5"/>
  <c r="X20" i="5"/>
  <c r="Y20" i="5"/>
  <c r="Q20" i="5"/>
  <c r="X43" i="5"/>
  <c r="Q43" i="5"/>
  <c r="Y43" i="5"/>
  <c r="S43" i="5"/>
  <c r="U43" i="5"/>
  <c r="R43" i="5"/>
  <c r="T43" i="5"/>
  <c r="Z43" i="5"/>
  <c r="V43" i="5"/>
  <c r="W43" i="5"/>
  <c r="R16" i="5"/>
  <c r="Z16" i="5"/>
  <c r="S16" i="5"/>
  <c r="U16" i="5"/>
  <c r="W16" i="5"/>
  <c r="Q16" i="5"/>
  <c r="T16" i="5"/>
  <c r="V16" i="5"/>
  <c r="X16" i="5"/>
  <c r="Y16" i="5"/>
  <c r="R4" i="5"/>
  <c r="Z4" i="5"/>
  <c r="S4" i="5"/>
  <c r="U4" i="5"/>
  <c r="W4" i="5"/>
  <c r="X4" i="5"/>
  <c r="V4" i="5"/>
  <c r="Y4" i="5"/>
  <c r="Q4" i="5"/>
  <c r="T4" i="5"/>
  <c r="X13" i="5"/>
  <c r="Q13" i="5"/>
  <c r="Y13" i="5"/>
  <c r="S13" i="5"/>
  <c r="U13" i="5"/>
  <c r="Z13" i="5"/>
  <c r="R13" i="5"/>
  <c r="T13" i="5"/>
  <c r="V13" i="5"/>
  <c r="W13" i="5"/>
  <c r="V14" i="5"/>
  <c r="W14" i="5"/>
  <c r="Q14" i="5"/>
  <c r="Y14" i="5"/>
  <c r="S14" i="5"/>
  <c r="R14" i="5"/>
  <c r="T14" i="5"/>
  <c r="U14" i="5"/>
  <c r="X14" i="5"/>
  <c r="Z14" i="5"/>
  <c r="T15" i="5"/>
  <c r="U15" i="5"/>
  <c r="W15" i="5"/>
  <c r="Q15" i="5"/>
  <c r="Y15" i="5"/>
  <c r="V15" i="5"/>
  <c r="X15" i="5"/>
  <c r="Z15" i="5"/>
  <c r="R15" i="5"/>
  <c r="S15" i="5"/>
  <c r="X17" i="5"/>
  <c r="Q17" i="5"/>
  <c r="Y17" i="5"/>
  <c r="S17" i="5"/>
  <c r="U17" i="5"/>
  <c r="R17" i="5"/>
  <c r="T17" i="5"/>
  <c r="V17" i="5"/>
  <c r="W17" i="5"/>
  <c r="Z17" i="5"/>
  <c r="V40" i="5"/>
  <c r="W40" i="5"/>
  <c r="Q40" i="5"/>
  <c r="Y40" i="5"/>
  <c r="S40" i="5"/>
  <c r="R40" i="5"/>
  <c r="T40" i="5"/>
  <c r="U40" i="5"/>
  <c r="X40" i="5"/>
  <c r="Z40" i="5"/>
  <c r="X27" i="5"/>
  <c r="Q27" i="5"/>
  <c r="Y27" i="5"/>
  <c r="S27" i="5"/>
  <c r="U27" i="5"/>
  <c r="R27" i="5"/>
  <c r="T27" i="5"/>
  <c r="V27" i="5"/>
  <c r="W27" i="5"/>
  <c r="Z27" i="5"/>
  <c r="R8" i="5"/>
  <c r="Z8" i="5"/>
  <c r="S8" i="5"/>
  <c r="U8" i="5"/>
  <c r="W8" i="5"/>
  <c r="X8" i="5"/>
  <c r="Y8" i="5"/>
  <c r="Q8" i="5"/>
  <c r="T8" i="5"/>
  <c r="V8" i="5"/>
  <c r="AP30" i="5"/>
  <c r="AO30" i="5"/>
  <c r="AS30" i="5"/>
  <c r="AV30" i="5"/>
  <c r="AN30" i="5"/>
  <c r="AT30" i="5"/>
  <c r="AU30" i="5"/>
  <c r="AM30" i="5"/>
  <c r="AR30" i="5"/>
  <c r="AQ30" i="5"/>
  <c r="AM3" i="5"/>
  <c r="AU3" i="5"/>
  <c r="AQ3" i="5"/>
  <c r="AN3" i="5"/>
  <c r="AV3" i="5"/>
  <c r="AR3" i="5"/>
  <c r="AO3" i="5"/>
  <c r="AP3" i="5"/>
  <c r="AS3" i="5"/>
  <c r="AT3" i="5"/>
  <c r="AO10" i="5"/>
  <c r="AP10" i="5"/>
  <c r="AS10" i="5"/>
  <c r="AQ10" i="5"/>
  <c r="AR10" i="5"/>
  <c r="AU10" i="5"/>
  <c r="AV10" i="5"/>
  <c r="AM10" i="5"/>
  <c r="AT10" i="5"/>
  <c r="AN10" i="5"/>
  <c r="AR25" i="5"/>
  <c r="AQ25" i="5"/>
  <c r="AV25" i="5"/>
  <c r="AU25" i="5"/>
  <c r="AP25" i="5"/>
  <c r="AN25" i="5"/>
  <c r="AO25" i="5"/>
  <c r="AM25" i="5"/>
  <c r="AT25" i="5"/>
  <c r="AS25" i="5"/>
  <c r="AT32" i="5"/>
  <c r="AS32" i="5"/>
  <c r="AO32" i="5"/>
  <c r="AR32" i="5"/>
  <c r="AQ32" i="5"/>
  <c r="AP32" i="5"/>
  <c r="AN32" i="5"/>
  <c r="AM32" i="5"/>
  <c r="AV32" i="5"/>
  <c r="AU32" i="5"/>
  <c r="AQ5" i="5"/>
  <c r="AR5" i="5"/>
  <c r="AS5" i="5"/>
  <c r="AM5" i="5"/>
  <c r="AV5" i="5"/>
  <c r="AT5" i="5"/>
  <c r="AU5" i="5"/>
  <c r="AN5" i="5"/>
  <c r="AP5" i="5"/>
  <c r="AO5" i="5"/>
  <c r="AR33" i="5"/>
  <c r="AQ33" i="5"/>
  <c r="AV33" i="5"/>
  <c r="AU33" i="5"/>
  <c r="AP33" i="5"/>
  <c r="AN33" i="5"/>
  <c r="AM33" i="5"/>
  <c r="AO33" i="5"/>
  <c r="AT33" i="5"/>
  <c r="AS33" i="5"/>
  <c r="AT28" i="5"/>
  <c r="AS28" i="5"/>
  <c r="AO28" i="5"/>
  <c r="AR28" i="5"/>
  <c r="AP28" i="5"/>
  <c r="AQ28" i="5"/>
  <c r="AV28" i="5"/>
  <c r="AU28" i="5"/>
  <c r="AN28" i="5"/>
  <c r="AM28" i="5"/>
  <c r="AV27" i="5"/>
  <c r="AN27" i="5"/>
  <c r="AU27" i="5"/>
  <c r="AM27" i="5"/>
  <c r="AT27" i="5"/>
  <c r="AQ27" i="5"/>
  <c r="AS27" i="5"/>
  <c r="AR27" i="5"/>
  <c r="AP27" i="5"/>
  <c r="AO27" i="5"/>
  <c r="AR37" i="5"/>
  <c r="AQ37" i="5"/>
  <c r="AM37" i="5"/>
  <c r="AP37" i="5"/>
  <c r="AV37" i="5"/>
  <c r="AU37" i="5"/>
  <c r="AO37" i="5"/>
  <c r="AN37" i="5"/>
  <c r="AT37" i="5"/>
  <c r="AS37" i="5"/>
  <c r="AV31" i="5"/>
  <c r="AN31" i="5"/>
  <c r="AR31" i="5"/>
  <c r="AU31" i="5"/>
  <c r="AM31" i="5"/>
  <c r="AT31" i="5"/>
  <c r="AQ31" i="5"/>
  <c r="AS31" i="5"/>
  <c r="AP31" i="5"/>
  <c r="AO31" i="5"/>
  <c r="AP38" i="5"/>
  <c r="AO38" i="5"/>
  <c r="AV38" i="5"/>
  <c r="AN38" i="5"/>
  <c r="AT38" i="5"/>
  <c r="AS38" i="5"/>
  <c r="AU38" i="5"/>
  <c r="AM38" i="5"/>
  <c r="AR38" i="5"/>
  <c r="AQ38" i="5"/>
  <c r="AS20" i="5"/>
  <c r="AT20" i="5"/>
  <c r="AO20" i="5"/>
  <c r="AM20" i="5"/>
  <c r="AU20" i="5"/>
  <c r="AN20" i="5"/>
  <c r="AV20" i="5"/>
  <c r="AP20" i="5"/>
  <c r="AQ20" i="5"/>
  <c r="AR20" i="5"/>
  <c r="AR29" i="5"/>
  <c r="AQ29" i="5"/>
  <c r="AV29" i="5"/>
  <c r="AP29" i="5"/>
  <c r="AU29" i="5"/>
  <c r="AO29" i="5"/>
  <c r="AN29" i="5"/>
  <c r="AM29" i="5"/>
  <c r="AT29" i="5"/>
  <c r="AS29" i="5"/>
  <c r="AO6" i="5"/>
  <c r="AS6" i="5"/>
  <c r="AP6" i="5"/>
  <c r="AQ6" i="5"/>
  <c r="AR6" i="5"/>
  <c r="AT6" i="5"/>
  <c r="AV6" i="5"/>
  <c r="AU6" i="5"/>
  <c r="AM6" i="5"/>
  <c r="AN6" i="5"/>
  <c r="AO18" i="5"/>
  <c r="AP18" i="5"/>
  <c r="AQ18" i="5"/>
  <c r="AR18" i="5"/>
  <c r="AS18" i="5"/>
  <c r="AM18" i="5"/>
  <c r="AN18" i="5"/>
  <c r="AV18" i="5"/>
  <c r="AT18" i="5"/>
  <c r="AU18" i="5"/>
  <c r="AS4" i="5"/>
  <c r="AT4" i="5"/>
  <c r="AO4" i="5"/>
  <c r="AM4" i="5"/>
  <c r="AU4" i="5"/>
  <c r="AN4" i="5"/>
  <c r="AV4" i="5"/>
  <c r="AP4" i="5"/>
  <c r="AQ4" i="5"/>
  <c r="AR4" i="5"/>
  <c r="AQ9" i="5"/>
  <c r="AU9" i="5"/>
  <c r="AR9" i="5"/>
  <c r="AS9" i="5"/>
  <c r="AT9" i="5"/>
  <c r="AM9" i="5"/>
  <c r="AP9" i="5"/>
  <c r="AV9" i="5"/>
  <c r="AN9" i="5"/>
  <c r="AO9" i="5"/>
  <c r="AV35" i="5"/>
  <c r="AN35" i="5"/>
  <c r="AU35" i="5"/>
  <c r="AM35" i="5"/>
  <c r="AR35" i="5"/>
  <c r="AQ35" i="5"/>
  <c r="AT35" i="5"/>
  <c r="AS35" i="5"/>
  <c r="AP35" i="5"/>
  <c r="AO35" i="5"/>
  <c r="AS8" i="5"/>
  <c r="AT8" i="5"/>
  <c r="AM8" i="5"/>
  <c r="AU8" i="5"/>
  <c r="AO8" i="5"/>
  <c r="AN8" i="5"/>
  <c r="AV8" i="5"/>
  <c r="AQ8" i="5"/>
  <c r="AP8" i="5"/>
  <c r="AR8" i="5"/>
  <c r="AP34" i="5"/>
  <c r="AO34" i="5"/>
  <c r="AV34" i="5"/>
  <c r="AN34" i="5"/>
  <c r="AT34" i="5"/>
  <c r="AS34" i="5"/>
  <c r="AU34" i="5"/>
  <c r="AM34" i="5"/>
  <c r="AR34" i="5"/>
  <c r="AQ34" i="5"/>
  <c r="AT36" i="5"/>
  <c r="AS36" i="5"/>
  <c r="AR36" i="5"/>
  <c r="AP36" i="5"/>
  <c r="AO36" i="5"/>
  <c r="AQ36" i="5"/>
  <c r="AV36" i="5"/>
  <c r="AU36" i="5"/>
  <c r="AN36" i="5"/>
  <c r="AM36" i="5"/>
  <c r="AQ21" i="5"/>
  <c r="AM21" i="5"/>
  <c r="AR21" i="5"/>
  <c r="AS21" i="5"/>
  <c r="AT21" i="5"/>
  <c r="AU21" i="5"/>
  <c r="AP21" i="5"/>
  <c r="AV21" i="5"/>
  <c r="AO21" i="5"/>
  <c r="AN21" i="5"/>
  <c r="AM19" i="5"/>
  <c r="AU19" i="5"/>
  <c r="AN19" i="5"/>
  <c r="AV19" i="5"/>
  <c r="AO19" i="5"/>
  <c r="AQ19" i="5"/>
  <c r="AP19" i="5"/>
  <c r="AS19" i="5"/>
  <c r="AT19" i="5"/>
  <c r="AR19" i="5"/>
  <c r="AS16" i="5"/>
  <c r="AO16" i="5"/>
  <c r="AT16" i="5"/>
  <c r="AM16" i="5"/>
  <c r="AU16" i="5"/>
  <c r="AN16" i="5"/>
  <c r="AV16" i="5"/>
  <c r="AP16" i="5"/>
  <c r="AQ16" i="5"/>
  <c r="AR16" i="5"/>
  <c r="AQ17" i="5"/>
  <c r="AU17" i="5"/>
  <c r="AR17" i="5"/>
  <c r="AM17" i="5"/>
  <c r="AS17" i="5"/>
  <c r="AT17" i="5"/>
  <c r="AO17" i="5"/>
  <c r="AN17" i="5"/>
  <c r="AP17" i="5"/>
  <c r="AV17" i="5"/>
  <c r="AP42" i="5"/>
  <c r="AO42" i="5"/>
  <c r="AT42" i="5"/>
  <c r="AV42" i="5"/>
  <c r="AN42" i="5"/>
  <c r="AS42" i="5"/>
  <c r="AU42" i="5"/>
  <c r="AM42" i="5"/>
  <c r="AR42" i="5"/>
  <c r="AQ42" i="5"/>
  <c r="AS12" i="5"/>
  <c r="AT12" i="5"/>
  <c r="AM12" i="5"/>
  <c r="AU12" i="5"/>
  <c r="AN12" i="5"/>
  <c r="AV12" i="5"/>
  <c r="AO12" i="5"/>
  <c r="AP12" i="5"/>
  <c r="AR12" i="5"/>
  <c r="AQ12" i="5"/>
  <c r="AR41" i="5"/>
  <c r="AQ41" i="5"/>
  <c r="AN41" i="5"/>
  <c r="AU41" i="5"/>
  <c r="AP41" i="5"/>
  <c r="AV41" i="5"/>
  <c r="AM41" i="5"/>
  <c r="AO41" i="5"/>
  <c r="AT41" i="5"/>
  <c r="AS41" i="5"/>
  <c r="AM15" i="5"/>
  <c r="AU15" i="5"/>
  <c r="AN15" i="5"/>
  <c r="AV15" i="5"/>
  <c r="AO15" i="5"/>
  <c r="AP15" i="5"/>
  <c r="AQ15" i="5"/>
  <c r="AT15" i="5"/>
  <c r="AR15" i="5"/>
  <c r="AS15" i="5"/>
  <c r="AV43" i="5"/>
  <c r="AN43" i="5"/>
  <c r="AU43" i="5"/>
  <c r="AM43" i="5"/>
  <c r="AT43" i="5"/>
  <c r="AR43" i="5"/>
  <c r="AQ43" i="5"/>
  <c r="AS43" i="5"/>
  <c r="AP43" i="5"/>
  <c r="AO43" i="5"/>
  <c r="AP26" i="5"/>
  <c r="AT26" i="5"/>
  <c r="AO26" i="5"/>
  <c r="AV26" i="5"/>
  <c r="AN26" i="5"/>
  <c r="AS26" i="5"/>
  <c r="AU26" i="5"/>
  <c r="AM26" i="5"/>
  <c r="AQ26" i="5"/>
  <c r="AR26" i="5"/>
  <c r="AM7" i="5"/>
  <c r="AU7" i="5"/>
  <c r="AN7" i="5"/>
  <c r="AV7" i="5"/>
  <c r="AQ7" i="5"/>
  <c r="AR7" i="5"/>
  <c r="AO7" i="5"/>
  <c r="AP7" i="5"/>
  <c r="AS7" i="5"/>
  <c r="AT7" i="5"/>
  <c r="AM11" i="5"/>
  <c r="AU11" i="5"/>
  <c r="AN11" i="5"/>
  <c r="AV11" i="5"/>
  <c r="AO11" i="5"/>
  <c r="AQ11" i="5"/>
  <c r="AP11" i="5"/>
  <c r="AS11" i="5"/>
  <c r="AT11" i="5"/>
  <c r="AR11" i="5"/>
  <c r="AO14" i="5"/>
  <c r="AP14" i="5"/>
  <c r="AQ14" i="5"/>
  <c r="AS14" i="5"/>
  <c r="AR14" i="5"/>
  <c r="AM14" i="5"/>
  <c r="AU14" i="5"/>
  <c r="AN14" i="5"/>
  <c r="AT14" i="5"/>
  <c r="AV14" i="5"/>
  <c r="AL40" i="5"/>
  <c r="AL24" i="5"/>
  <c r="AY25" i="5"/>
  <c r="AQ4" i="4"/>
  <c r="AR4" i="4"/>
  <c r="AS4" i="4"/>
  <c r="AT4" i="4"/>
  <c r="AU4" i="4"/>
  <c r="AV4" i="4"/>
  <c r="AW4" i="4"/>
  <c r="AX4" i="4"/>
  <c r="AY4" i="4"/>
  <c r="AQ7" i="4"/>
  <c r="AR7" i="4"/>
  <c r="AS7" i="4"/>
  <c r="AT7" i="4"/>
  <c r="AU7" i="4"/>
  <c r="AV7" i="4"/>
  <c r="AW7" i="4"/>
  <c r="AX7" i="4"/>
  <c r="AY7" i="4"/>
  <c r="AQ8" i="4"/>
  <c r="AR8" i="4"/>
  <c r="AS8" i="4"/>
  <c r="AT8" i="4"/>
  <c r="AU8" i="4"/>
  <c r="AV8" i="4"/>
  <c r="AW8" i="4"/>
  <c r="AX8" i="4"/>
  <c r="AY8" i="4"/>
  <c r="AQ9" i="4"/>
  <c r="AR9" i="4"/>
  <c r="AS9" i="4"/>
  <c r="AT9" i="4"/>
  <c r="AU9" i="4"/>
  <c r="AV9" i="4"/>
  <c r="AW9" i="4"/>
  <c r="AX9" i="4"/>
  <c r="AY9" i="4"/>
  <c r="AQ10" i="4"/>
  <c r="AR10" i="4"/>
  <c r="AS10" i="4"/>
  <c r="AT10" i="4"/>
  <c r="AU10" i="4"/>
  <c r="AV10" i="4"/>
  <c r="AW10" i="4"/>
  <c r="AX10" i="4"/>
  <c r="AY10" i="4"/>
  <c r="AQ14" i="4"/>
  <c r="AR14" i="4"/>
  <c r="AS14" i="4"/>
  <c r="AT14" i="4"/>
  <c r="AU14" i="4"/>
  <c r="AV14" i="4"/>
  <c r="AW14" i="4"/>
  <c r="AX14" i="4"/>
  <c r="AY14" i="4"/>
  <c r="AQ15" i="4"/>
  <c r="AR15" i="4"/>
  <c r="AS15" i="4"/>
  <c r="AT15" i="4"/>
  <c r="AU15" i="4"/>
  <c r="AV15" i="4"/>
  <c r="AW15" i="4"/>
  <c r="AX15" i="4"/>
  <c r="AY15" i="4"/>
  <c r="AQ16" i="4"/>
  <c r="AR16" i="4"/>
  <c r="AS16" i="4"/>
  <c r="AT16" i="4"/>
  <c r="AU16" i="4"/>
  <c r="AV16" i="4"/>
  <c r="AW16" i="4"/>
  <c r="AX16" i="4"/>
  <c r="AY16" i="4"/>
  <c r="AP7" i="4"/>
  <c r="AP8" i="4"/>
  <c r="AP9" i="4"/>
  <c r="AP10" i="4"/>
  <c r="AP14" i="4"/>
  <c r="AP15" i="4"/>
  <c r="AP16" i="4"/>
  <c r="AO7" i="4"/>
  <c r="AO8" i="4"/>
  <c r="AO9" i="4"/>
  <c r="AO10" i="4"/>
  <c r="AO11" i="4"/>
  <c r="AO14" i="4"/>
  <c r="AO15" i="4"/>
  <c r="AO16" i="4"/>
  <c r="AO4" i="4"/>
  <c r="Z5" i="4"/>
  <c r="AA5" i="4"/>
  <c r="AB5" i="4"/>
  <c r="AC5" i="4"/>
  <c r="AD5" i="4"/>
  <c r="AE5" i="4"/>
  <c r="AF5" i="4"/>
  <c r="AG5" i="4"/>
  <c r="AH5" i="4"/>
  <c r="Z6" i="4"/>
  <c r="AA6" i="4"/>
  <c r="AB6" i="4"/>
  <c r="AC6" i="4"/>
  <c r="AD6" i="4"/>
  <c r="AE6" i="4"/>
  <c r="AF6" i="4"/>
  <c r="AG6" i="4"/>
  <c r="AH6" i="4"/>
  <c r="Z7" i="4"/>
  <c r="AA7" i="4"/>
  <c r="AB7" i="4"/>
  <c r="AC7" i="4"/>
  <c r="AD7" i="4"/>
  <c r="AE7" i="4"/>
  <c r="AF7" i="4"/>
  <c r="AG7" i="4"/>
  <c r="AH7" i="4"/>
  <c r="Z8" i="4"/>
  <c r="AA8" i="4"/>
  <c r="AB8" i="4"/>
  <c r="AC8" i="4"/>
  <c r="AD8" i="4"/>
  <c r="AE8" i="4"/>
  <c r="AF8" i="4"/>
  <c r="AG8" i="4"/>
  <c r="AH8" i="4"/>
  <c r="Z9" i="4"/>
  <c r="AA9" i="4"/>
  <c r="AB9" i="4"/>
  <c r="AC9" i="4"/>
  <c r="AD9" i="4"/>
  <c r="AE9" i="4"/>
  <c r="AF9" i="4"/>
  <c r="AG9" i="4"/>
  <c r="AH9" i="4"/>
  <c r="Z10" i="4"/>
  <c r="AA10" i="4"/>
  <c r="AB10" i="4"/>
  <c r="AC10" i="4"/>
  <c r="AD10" i="4"/>
  <c r="AE10" i="4"/>
  <c r="AF10" i="4"/>
  <c r="AG10" i="4"/>
  <c r="AH10" i="4"/>
  <c r="Z12" i="4"/>
  <c r="AA12" i="4"/>
  <c r="AB12" i="4"/>
  <c r="AC12" i="4"/>
  <c r="AD12" i="4"/>
  <c r="AE12" i="4"/>
  <c r="AF12" i="4"/>
  <c r="AG12" i="4"/>
  <c r="AH12" i="4"/>
  <c r="Z13" i="4"/>
  <c r="AA13" i="4"/>
  <c r="AB13" i="4"/>
  <c r="AC13" i="4"/>
  <c r="AD13" i="4"/>
  <c r="AE13" i="4"/>
  <c r="AF13" i="4"/>
  <c r="AG13" i="4"/>
  <c r="AH13" i="4"/>
  <c r="Z14" i="4"/>
  <c r="AA14" i="4"/>
  <c r="AB14" i="4"/>
  <c r="AC14" i="4"/>
  <c r="AD14" i="4"/>
  <c r="AE14" i="4"/>
  <c r="AF14" i="4"/>
  <c r="AG14" i="4"/>
  <c r="AH14" i="4"/>
  <c r="Z15" i="4"/>
  <c r="AA15" i="4"/>
  <c r="AB15" i="4"/>
  <c r="AC15" i="4"/>
  <c r="AD15" i="4"/>
  <c r="AE15" i="4"/>
  <c r="AF15" i="4"/>
  <c r="AG15" i="4"/>
  <c r="AH15" i="4"/>
  <c r="Z16" i="4"/>
  <c r="AA16" i="4"/>
  <c r="AB16" i="4"/>
  <c r="AC16" i="4"/>
  <c r="AD16" i="4"/>
  <c r="AE16" i="4"/>
  <c r="AF16" i="4"/>
  <c r="AG16" i="4"/>
  <c r="AH16" i="4"/>
  <c r="Y5" i="4"/>
  <c r="Y6" i="4"/>
  <c r="Y7" i="4"/>
  <c r="Y8" i="4"/>
  <c r="Y9" i="4"/>
  <c r="Y10" i="4"/>
  <c r="Y12" i="4"/>
  <c r="Y13" i="4"/>
  <c r="Y14" i="4"/>
  <c r="Y15" i="4"/>
  <c r="Y16" i="4"/>
  <c r="G5" i="4"/>
  <c r="G6" i="4"/>
  <c r="G7" i="4"/>
  <c r="G8" i="4"/>
  <c r="G9" i="4"/>
  <c r="G10" i="4"/>
  <c r="G11" i="4"/>
  <c r="G12" i="4"/>
  <c r="G13" i="4"/>
  <c r="G14" i="4"/>
  <c r="G15" i="4"/>
  <c r="G16" i="4"/>
  <c r="AA42" i="5" l="1"/>
  <c r="AY42" i="5" s="1"/>
  <c r="AA12" i="5"/>
  <c r="AY12" i="5" s="1"/>
  <c r="AA7" i="5"/>
  <c r="AY7" i="5" s="1"/>
  <c r="AA29" i="5"/>
  <c r="AY29" i="5" s="1"/>
  <c r="AA11" i="5"/>
  <c r="AY11" i="5" s="1"/>
  <c r="AA34" i="5"/>
  <c r="AY34" i="5" s="1"/>
  <c r="AW34" i="5"/>
  <c r="AW28" i="5"/>
  <c r="AX28" i="5" s="1"/>
  <c r="AW30" i="5"/>
  <c r="AW26" i="5"/>
  <c r="AW35" i="5"/>
  <c r="AW32" i="5"/>
  <c r="AW9" i="5"/>
  <c r="AW17" i="5"/>
  <c r="AA13" i="5"/>
  <c r="AY13" i="5" s="1"/>
  <c r="AA16" i="5"/>
  <c r="AY16" i="5" s="1"/>
  <c r="AA20" i="5"/>
  <c r="AY20" i="5" s="1"/>
  <c r="AA19" i="5"/>
  <c r="AY19" i="5" s="1"/>
  <c r="AW2" i="5"/>
  <c r="AA38" i="5"/>
  <c r="AY38" i="5" s="1"/>
  <c r="AA37" i="5"/>
  <c r="AY37" i="5" s="1"/>
  <c r="AA24" i="5"/>
  <c r="AY24" i="5" s="1"/>
  <c r="AA17" i="5"/>
  <c r="AY17" i="5" s="1"/>
  <c r="AA15" i="5"/>
  <c r="AY15" i="5" s="1"/>
  <c r="AA41" i="5"/>
  <c r="AY41" i="5" s="1"/>
  <c r="AA31" i="5"/>
  <c r="AY31" i="5" s="1"/>
  <c r="AA3" i="5"/>
  <c r="AY3" i="5" s="1"/>
  <c r="AA39" i="5"/>
  <c r="AY39" i="5" s="1"/>
  <c r="AA30" i="5"/>
  <c r="AY30" i="5" s="1"/>
  <c r="AA26" i="5"/>
  <c r="AY26" i="5" s="1"/>
  <c r="AA21" i="5"/>
  <c r="AY21" i="5" s="1"/>
  <c r="AA33" i="5"/>
  <c r="AY33" i="5" s="1"/>
  <c r="AA32" i="5"/>
  <c r="AY32" i="5" s="1"/>
  <c r="AA4" i="5"/>
  <c r="AY4" i="5" s="1"/>
  <c r="AA18" i="5"/>
  <c r="AY18" i="5" s="1"/>
  <c r="AK39" i="5"/>
  <c r="AL39" i="5" s="1"/>
  <c r="AA5" i="5"/>
  <c r="AY5" i="5" s="1"/>
  <c r="AA9" i="5"/>
  <c r="AY9" i="5" s="1"/>
  <c r="AA28" i="5"/>
  <c r="AY28" i="5" s="1"/>
  <c r="AA8" i="5"/>
  <c r="AY8" i="5" s="1"/>
  <c r="AA27" i="5"/>
  <c r="AY27" i="5" s="1"/>
  <c r="AA43" i="5"/>
  <c r="AY43" i="5" s="1"/>
  <c r="AA35" i="5"/>
  <c r="AY35" i="5" s="1"/>
  <c r="AK13" i="5"/>
  <c r="AL13" i="5" s="1"/>
  <c r="AA14" i="5"/>
  <c r="AY14" i="5" s="1"/>
  <c r="AA2" i="5"/>
  <c r="AY2" i="5" s="1"/>
  <c r="AA36" i="5"/>
  <c r="AY36" i="5" s="1"/>
  <c r="AA40" i="5"/>
  <c r="AY40" i="5" s="1"/>
  <c r="AA6" i="5"/>
  <c r="AY6" i="5" s="1"/>
  <c r="AA10" i="5"/>
  <c r="AY10" i="5" s="1"/>
  <c r="AW19" i="5"/>
  <c r="AW16" i="5"/>
  <c r="AW21" i="5"/>
  <c r="AW38" i="5"/>
  <c r="AW5" i="5"/>
  <c r="AW25" i="5"/>
  <c r="AX25" i="5" s="1"/>
  <c r="AW11" i="5"/>
  <c r="AX11" i="5" s="1"/>
  <c r="AW15" i="5"/>
  <c r="AX15" i="5" s="1"/>
  <c r="AW6" i="5"/>
  <c r="AW37" i="5"/>
  <c r="AX37" i="5" s="1"/>
  <c r="AW42" i="5"/>
  <c r="AX42" i="5" s="1"/>
  <c r="AT24" i="5"/>
  <c r="AS24" i="5"/>
  <c r="AR24" i="5"/>
  <c r="AO24" i="5"/>
  <c r="AQ24" i="5"/>
  <c r="AP24" i="5"/>
  <c r="AN24" i="5"/>
  <c r="AM24" i="5"/>
  <c r="AV24" i="5"/>
  <c r="AU24" i="5"/>
  <c r="AW7" i="5"/>
  <c r="AX7" i="5" s="1"/>
  <c r="AW12" i="5"/>
  <c r="AW33" i="5"/>
  <c r="AX33" i="5" s="1"/>
  <c r="AW3" i="5"/>
  <c r="AX3" i="5" s="1"/>
  <c r="AW4" i="5"/>
  <c r="AW10" i="5"/>
  <c r="AT40" i="5"/>
  <c r="AS40" i="5"/>
  <c r="AR40" i="5"/>
  <c r="AP40" i="5"/>
  <c r="AO40" i="5"/>
  <c r="AQ40" i="5"/>
  <c r="AN40" i="5"/>
  <c r="AM40" i="5"/>
  <c r="AV40" i="5"/>
  <c r="AU40" i="5"/>
  <c r="AW43" i="5"/>
  <c r="AW29" i="5"/>
  <c r="AX29" i="5" s="1"/>
  <c r="AW14" i="5"/>
  <c r="AX14" i="5" s="1"/>
  <c r="AW36" i="5"/>
  <c r="AX36" i="5" s="1"/>
  <c r="AW18" i="5"/>
  <c r="AX18" i="5" s="1"/>
  <c r="AW20" i="5"/>
  <c r="AW27" i="5"/>
  <c r="AV39" i="5"/>
  <c r="AN39" i="5"/>
  <c r="AU39" i="5"/>
  <c r="AM39" i="5"/>
  <c r="AR39" i="5"/>
  <c r="AQ39" i="5"/>
  <c r="AT39" i="5"/>
  <c r="AS39" i="5"/>
  <c r="AP39" i="5"/>
  <c r="AO39" i="5"/>
  <c r="AW41" i="5"/>
  <c r="AX41" i="5" s="1"/>
  <c r="AW8" i="5"/>
  <c r="AX8" i="5" s="1"/>
  <c r="AW31" i="5"/>
  <c r="Q5" i="4"/>
  <c r="AI5" i="4"/>
  <c r="AI7" i="4"/>
  <c r="AI13" i="4"/>
  <c r="AI15" i="4"/>
  <c r="AI6" i="4"/>
  <c r="AI10" i="4"/>
  <c r="AZ16" i="4"/>
  <c r="AZ15" i="4"/>
  <c r="AZ14" i="4"/>
  <c r="AZ10" i="4"/>
  <c r="AZ9" i="4"/>
  <c r="AZ8" i="4"/>
  <c r="AZ7" i="4"/>
  <c r="G4" i="4"/>
  <c r="B2" i="4"/>
  <c r="AR3" i="4"/>
  <c r="AS3" i="4"/>
  <c r="AT3" i="4"/>
  <c r="AU3" i="4"/>
  <c r="AV3" i="4"/>
  <c r="AQ3" i="4"/>
  <c r="AA3" i="4"/>
  <c r="AB3" i="4"/>
  <c r="AC3" i="4"/>
  <c r="AD3" i="4"/>
  <c r="AE3" i="4"/>
  <c r="Z3" i="4"/>
  <c r="I3" i="4"/>
  <c r="I4" i="4" s="1"/>
  <c r="J3" i="4"/>
  <c r="J4" i="4" s="1"/>
  <c r="H3" i="4"/>
  <c r="AL17" i="4"/>
  <c r="AO17" i="4" s="1"/>
  <c r="U17" i="4"/>
  <c r="V17" i="4"/>
  <c r="X17" i="4" s="1"/>
  <c r="D17" i="4"/>
  <c r="F17" i="4"/>
  <c r="G17" i="4" s="1"/>
  <c r="AL16" i="4"/>
  <c r="U16" i="4"/>
  <c r="V16" i="4"/>
  <c r="D16" i="4"/>
  <c r="F16" i="4"/>
  <c r="AL15" i="4"/>
  <c r="U15" i="4"/>
  <c r="V15" i="4"/>
  <c r="F15" i="4"/>
  <c r="AL14" i="4"/>
  <c r="AM14" i="4"/>
  <c r="AN14" i="4"/>
  <c r="U14" i="4"/>
  <c r="V14" i="4"/>
  <c r="F14" i="4"/>
  <c r="AL13" i="4"/>
  <c r="AO13" i="4" s="1"/>
  <c r="U13" i="4"/>
  <c r="V13" i="4"/>
  <c r="D13" i="4"/>
  <c r="F13" i="4"/>
  <c r="AL12" i="4"/>
  <c r="AO12" i="4" s="1"/>
  <c r="AM12" i="4"/>
  <c r="AN12" i="4"/>
  <c r="U12" i="4"/>
  <c r="V12" i="4"/>
  <c r="D12" i="4"/>
  <c r="F12" i="4"/>
  <c r="AL11" i="4"/>
  <c r="AM11" i="4"/>
  <c r="AN11" i="4"/>
  <c r="U11" i="4"/>
  <c r="V11" i="4"/>
  <c r="F11" i="4"/>
  <c r="AL10" i="4"/>
  <c r="U10" i="4"/>
  <c r="V10" i="4"/>
  <c r="D10" i="4"/>
  <c r="F10" i="4"/>
  <c r="AM9" i="4"/>
  <c r="AN9" i="4"/>
  <c r="AL9" i="4"/>
  <c r="U9" i="4"/>
  <c r="V9" i="4"/>
  <c r="D9" i="4"/>
  <c r="F9" i="4"/>
  <c r="AL8" i="4"/>
  <c r="AM8" i="4"/>
  <c r="AN8" i="4"/>
  <c r="U8" i="4"/>
  <c r="V8" i="4"/>
  <c r="F8" i="4"/>
  <c r="AL7" i="4"/>
  <c r="V7" i="4"/>
  <c r="U7" i="4"/>
  <c r="F7" i="4"/>
  <c r="AL6" i="4"/>
  <c r="AO6" i="4" s="1"/>
  <c r="U6" i="4"/>
  <c r="V6" i="4"/>
  <c r="D6" i="4"/>
  <c r="F6" i="4"/>
  <c r="AL5" i="4"/>
  <c r="AO5" i="4" s="1"/>
  <c r="AM5" i="4"/>
  <c r="AN5" i="4"/>
  <c r="U5" i="4"/>
  <c r="V5" i="4"/>
  <c r="D5" i="4"/>
  <c r="F5" i="4"/>
  <c r="AL4" i="4"/>
  <c r="AM4" i="4"/>
  <c r="AN4" i="4"/>
  <c r="U4" i="4"/>
  <c r="V4" i="4"/>
  <c r="F4" i="4"/>
  <c r="AM16" i="4"/>
  <c r="AN16" i="4"/>
  <c r="AM17" i="4"/>
  <c r="AN17" i="4"/>
  <c r="AM7" i="4"/>
  <c r="AN7" i="4"/>
  <c r="AM15" i="4"/>
  <c r="AN15" i="4"/>
  <c r="AM10" i="4"/>
  <c r="AN10" i="4"/>
  <c r="AW3" i="4"/>
  <c r="AF3" i="4"/>
  <c r="AX3" i="4"/>
  <c r="AG3" i="4"/>
  <c r="AY3" i="4"/>
  <c r="AH3" i="4"/>
  <c r="AI8" i="4"/>
  <c r="AI9" i="4"/>
  <c r="AI12" i="4"/>
  <c r="AI16" i="4"/>
  <c r="Q12" i="4"/>
  <c r="Q17" i="4"/>
  <c r="Q7" i="4"/>
  <c r="Q13" i="4"/>
  <c r="Q6" i="4"/>
  <c r="Q15" i="4"/>
  <c r="Q11" i="4"/>
  <c r="Q10" i="4"/>
  <c r="Q16" i="4"/>
  <c r="Q9" i="4"/>
  <c r="Q8" i="4"/>
  <c r="Q14" i="4"/>
  <c r="AX26" i="5" l="1"/>
  <c r="AX34" i="5"/>
  <c r="AX30" i="5"/>
  <c r="AX9" i="5"/>
  <c r="AX5" i="5"/>
  <c r="AX2" i="5"/>
  <c r="AX12" i="5"/>
  <c r="AX43" i="5"/>
  <c r="AX27" i="5"/>
  <c r="AX38" i="5"/>
  <c r="AX17" i="5"/>
  <c r="AX20" i="5"/>
  <c r="AX10" i="5"/>
  <c r="AX21" i="5"/>
  <c r="AX4" i="5"/>
  <c r="AX16" i="5"/>
  <c r="AX32" i="5"/>
  <c r="AX31" i="5"/>
  <c r="AX6" i="5"/>
  <c r="AX19" i="5"/>
  <c r="AX35" i="5"/>
  <c r="AS13" i="5"/>
  <c r="AV13" i="5"/>
  <c r="AT13" i="5"/>
  <c r="AN13" i="5"/>
  <c r="AQ13" i="5"/>
  <c r="AO13" i="5"/>
  <c r="AM13" i="5"/>
  <c r="AP13" i="5"/>
  <c r="AR13" i="5"/>
  <c r="AU13" i="5"/>
  <c r="AW39" i="5"/>
  <c r="AX39" i="5" s="1"/>
  <c r="AW40" i="5"/>
  <c r="AX40" i="5" s="1"/>
  <c r="AW24" i="5"/>
  <c r="AX24" i="5" s="1"/>
  <c r="AR17" i="4"/>
  <c r="AB17" i="4"/>
  <c r="AC17" i="4"/>
  <c r="AD17" i="4"/>
  <c r="AH17" i="4"/>
  <c r="AY17" i="4"/>
  <c r="AS17" i="4"/>
  <c r="Y17" i="4"/>
  <c r="AU17" i="4"/>
  <c r="AE17" i="4"/>
  <c r="AF17" i="4"/>
  <c r="AX17" i="4"/>
  <c r="Z17" i="4"/>
  <c r="AQ17" i="4"/>
  <c r="AP17" i="4"/>
  <c r="AT17" i="4"/>
  <c r="AV17" i="4"/>
  <c r="AW17" i="4"/>
  <c r="AG17" i="4"/>
  <c r="AA17" i="4"/>
  <c r="BB8" i="4"/>
  <c r="BA8" i="4"/>
  <c r="BB7" i="4"/>
  <c r="BA7" i="4"/>
  <c r="BB9" i="4"/>
  <c r="BA9" i="4"/>
  <c r="K3" i="4"/>
  <c r="BB16" i="4"/>
  <c r="BA16" i="4"/>
  <c r="BA10" i="4"/>
  <c r="BB10" i="4"/>
  <c r="BB15" i="4"/>
  <c r="BA15" i="4"/>
  <c r="BB14" i="4"/>
  <c r="BA14" i="4"/>
  <c r="AS11" i="4"/>
  <c r="AC11" i="4"/>
  <c r="AT11" i="4"/>
  <c r="AD11" i="4"/>
  <c r="AU11" i="4"/>
  <c r="AE11" i="4"/>
  <c r="Y11" i="4"/>
  <c r="AY11" i="4"/>
  <c r="AV11" i="4"/>
  <c r="AF11" i="4"/>
  <c r="AA11" i="4"/>
  <c r="AR11" i="4"/>
  <c r="AP11" i="4"/>
  <c r="AB11" i="4"/>
  <c r="AW11" i="4"/>
  <c r="AG11" i="4"/>
  <c r="AX11" i="4"/>
  <c r="Z11" i="4"/>
  <c r="AH11" i="4"/>
  <c r="AQ11" i="4"/>
  <c r="AM13" i="4"/>
  <c r="AN13" i="4" s="1"/>
  <c r="AS12" i="4"/>
  <c r="AP12" i="4"/>
  <c r="AV12" i="4"/>
  <c r="AT12" i="4"/>
  <c r="AW12" i="4"/>
  <c r="AU12" i="4"/>
  <c r="AX12" i="4"/>
  <c r="AQ12" i="4"/>
  <c r="AY12" i="4"/>
  <c r="AR12" i="4"/>
  <c r="AM6" i="4"/>
  <c r="AN6" i="4" s="1"/>
  <c r="AT5" i="4"/>
  <c r="AU5" i="4"/>
  <c r="AV5" i="4"/>
  <c r="AP5" i="4"/>
  <c r="AW5" i="4"/>
  <c r="AX5" i="4"/>
  <c r="AQ5" i="4"/>
  <c r="AY5" i="4"/>
  <c r="AR5" i="4"/>
  <c r="AS5" i="4"/>
  <c r="Z4" i="4"/>
  <c r="AH4" i="4"/>
  <c r="AB4" i="4"/>
  <c r="AA4" i="4"/>
  <c r="AC4" i="4"/>
  <c r="AD4" i="4"/>
  <c r="AE4" i="4"/>
  <c r="AF4" i="4"/>
  <c r="AG4" i="4"/>
  <c r="AI14" i="4"/>
  <c r="AW13" i="5" l="1"/>
  <c r="AX13" i="5" s="1"/>
  <c r="AI17" i="4"/>
  <c r="AZ17" i="4"/>
  <c r="K4" i="4"/>
  <c r="L3" i="4"/>
  <c r="AI11" i="4"/>
  <c r="AZ11" i="4"/>
  <c r="AU13" i="4"/>
  <c r="AY13" i="4"/>
  <c r="AV13" i="4"/>
  <c r="AW13" i="4"/>
  <c r="AR13" i="4"/>
  <c r="AS13" i="4"/>
  <c r="AP13" i="4"/>
  <c r="AT13" i="4"/>
  <c r="AX13" i="4"/>
  <c r="AQ13" i="4"/>
  <c r="AZ12" i="4"/>
  <c r="AV6" i="4"/>
  <c r="AY6" i="4"/>
  <c r="AR6" i="4"/>
  <c r="AW6" i="4"/>
  <c r="AX6" i="4"/>
  <c r="AQ6" i="4"/>
  <c r="AS6" i="4"/>
  <c r="AT6" i="4"/>
  <c r="AU6" i="4"/>
  <c r="AP6" i="4"/>
  <c r="AZ5" i="4"/>
  <c r="AZ4" i="4"/>
  <c r="AI4" i="4"/>
  <c r="BB17" i="4" l="1"/>
  <c r="BA17" i="4"/>
  <c r="L4" i="4"/>
  <c r="M3" i="4"/>
  <c r="BA11" i="4"/>
  <c r="BB11" i="4"/>
  <c r="AZ13" i="4"/>
  <c r="BB12" i="4"/>
  <c r="BA12" i="4"/>
  <c r="AZ6" i="4"/>
  <c r="BA5" i="4"/>
  <c r="M4" i="4" l="1"/>
  <c r="N3" i="4"/>
  <c r="BB13" i="4"/>
  <c r="BA13" i="4"/>
  <c r="BB6" i="4"/>
  <c r="BA6" i="4"/>
  <c r="N4" i="4" l="1"/>
  <c r="O3" i="4"/>
  <c r="O4" i="4" l="1"/>
  <c r="P3" i="4"/>
  <c r="P4" i="4" s="1"/>
  <c r="Q4" i="4" s="1"/>
  <c r="BB4" i="4" l="1"/>
  <c r="BA4" i="4"/>
</calcChain>
</file>

<file path=xl/comments1.xml><?xml version="1.0" encoding="utf-8"?>
<comments xmlns="http://schemas.openxmlformats.org/spreadsheetml/2006/main">
  <authors>
    <author>Carpenter, Tim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all vaccination occurs in year 0
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I am assuming this is the 10-year total and not annual total, which is the assumption for the other rows in this column.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vaccination all occurred in year 0.</t>
        </r>
      </text>
    </comment>
  </commentList>
</comments>
</file>

<file path=xl/sharedStrings.xml><?xml version="1.0" encoding="utf-8"?>
<sst xmlns="http://schemas.openxmlformats.org/spreadsheetml/2006/main" count="252" uniqueCount="82">
  <si>
    <t>0.92-1.19</t>
  </si>
  <si>
    <t>1.82-2.13</t>
  </si>
  <si>
    <t>Costs per vaccine</t>
  </si>
  <si>
    <t>Benefit Cost Ratio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</si>
  <si>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</si>
  <si>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</si>
  <si>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</si>
  <si>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</si>
  <si>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</si>
  <si>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</si>
  <si>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</si>
  <si>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</si>
  <si>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</si>
  <si>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</si>
  <si>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</si>
  <si>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</si>
  <si>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</si>
  <si>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 cases over 10 years</t>
  </si>
  <si>
    <t>year</t>
  </si>
  <si>
    <t>discount rate</t>
  </si>
  <si>
    <t>Present value of discounted vaccination costs</t>
  </si>
  <si>
    <t>Present value of discounted case costs of baseline program</t>
  </si>
  <si>
    <t>Additional vaccines required to reduce R0 to 1</t>
  </si>
  <si>
    <t>Total undiscounted case costs without additional vaccination</t>
  </si>
  <si>
    <t>Avg total cases in the popn over 10 years without additional vaccination (1000 sims using Reff sim)</t>
  </si>
  <si>
    <t>Total cases reduce by vaccination alternative vs baseline</t>
  </si>
  <si>
    <t>Tot. costs for cases assuming supplemental vaccination if any</t>
  </si>
  <si>
    <t>Annual discounted case costs without a supplemental (vaccination) program</t>
  </si>
  <si>
    <t>Annual discounted vaccination costs without a supplemental (vaccination) program</t>
  </si>
  <si>
    <t>Annual discounted benefits (case costs avoided) due to supplemental (vaccination) program</t>
  </si>
  <si>
    <t>Present value of discounted benefits from reducing cases with supplemental (vaccination) program</t>
  </si>
  <si>
    <t>Discounted Net Benefit of supplemental (vaccination) program</t>
  </si>
  <si>
    <t>Management costs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</si>
  <si>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</si>
  <si>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</si>
  <si>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</si>
  <si>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</si>
  <si>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</si>
  <si>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</si>
  <si>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</si>
  <si>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</si>
  <si>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</si>
  <si>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</si>
  <si>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</si>
  <si>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</si>
  <si>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</si>
  <si>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</si>
  <si>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</si>
  <si>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</si>
  <si>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</si>
  <si>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</si>
  <si>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</si>
  <si>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</si>
  <si>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</si>
  <si>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Size</t>
  </si>
  <si>
    <t>Attack</t>
  </si>
  <si>
    <t>Vacc</t>
  </si>
  <si>
    <t>Naïve</t>
  </si>
  <si>
    <t>Cost per vaccine</t>
  </si>
  <si>
    <t>Total vaccine costs</t>
  </si>
  <si>
    <t>Total hospitalised</t>
  </si>
  <si>
    <t>Total hospitalisation costs</t>
  </si>
  <si>
    <t>Total undiscounted costs</t>
  </si>
  <si>
    <t>Total wage loss</t>
  </si>
  <si>
    <t>Total management costs</t>
  </si>
  <si>
    <t>Benefit/cost</t>
  </si>
  <si>
    <t>Total discounted costs</t>
  </si>
  <si>
    <t>Total</t>
  </si>
  <si>
    <t>Naïve post vaccination</t>
  </si>
  <si>
    <t>Outbreak size post vaccination</t>
  </si>
  <si>
    <t>Proportion to vaccinate</t>
  </si>
  <si>
    <t>Median outbreak</t>
  </si>
  <si>
    <t>Mean outbreak</t>
  </si>
  <si>
    <t>Vacc.costs</t>
  </si>
  <si>
    <t>Wages.saved</t>
  </si>
  <si>
    <t>Manage.saved</t>
  </si>
  <si>
    <t>Hospitalised</t>
  </si>
  <si>
    <t>Hosp.saved</t>
  </si>
  <si>
    <t>Costs.save</t>
  </si>
  <si>
    <t>Outbreak</t>
  </si>
  <si>
    <t>OB.costs</t>
  </si>
  <si>
    <t>Discounted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</si>
</sst>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3" borderId="0" xfId="0" applyNumberFormat="1" applyFill="1" applyAlignment="1">
      <alignment wrapText="1"/>
    </xf>
    <xf numFmtId="1" fontId="0" fillId="0" borderId="0" xfId="0" applyNumberFormat="1"/>
    <xf numFmtId="0" fontId="0" fillId="2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wrapText="1"/>
    </xf>
    <xf numFmtId="1" fontId="0" fillId="5" borderId="0" xfId="0" applyNumberFormat="1" applyFill="1"/>
    <xf numFmtId="0" fontId="0" fillId="5" borderId="0" xfId="0" applyFill="1"/>
    <xf numFmtId="1" fontId="0" fillId="0" borderId="0" xfId="0" applyNumberFormat="1" applyFill="1"/>
    <xf numFmtId="0" fontId="0" fillId="0" borderId="0" xfId="0" applyFill="1"/>
    <xf numFmtId="2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topLeftCell="X1" workbookViewId="0">
      <selection activeCell="Y4" sqref="Y4"/>
    </sheetView>
  </sheetViews>
  <sheetFormatPr defaultRowHeight="15" x14ac:dyDescent="0.25"/>
  <cols>
    <col min="1" max="1" width="10" bestFit="1" customWidth="1"/>
    <col min="3" max="3" width="11" customWidth="1"/>
    <col min="4" max="4" width="13.28515625" customWidth="1"/>
    <col min="7" max="7" width="19.85546875" customWidth="1"/>
    <col min="8" max="17" width="14.7109375" customWidth="1"/>
    <col min="18" max="18" width="15.5703125" customWidth="1"/>
    <col min="24" max="24" width="14.7109375" customWidth="1"/>
    <col min="25" max="25" width="19.85546875" customWidth="1"/>
    <col min="26" max="35" width="14.7109375" customWidth="1"/>
    <col min="42" max="52" width="14.7109375" customWidth="1"/>
    <col min="53" max="53" width="17.42578125" customWidth="1"/>
    <col min="55" max="55" width="11.5703125" customWidth="1"/>
  </cols>
  <sheetData>
    <row r="1" spans="1:56" x14ac:dyDescent="0.25">
      <c r="G1" t="s">
        <v>28</v>
      </c>
      <c r="Y1" t="s">
        <v>27</v>
      </c>
      <c r="AP1" t="s">
        <v>29</v>
      </c>
    </row>
    <row r="2" spans="1:56" x14ac:dyDescent="0.25">
      <c r="A2" t="s">
        <v>19</v>
      </c>
      <c r="B2">
        <f>0.03</f>
        <v>0.03</v>
      </c>
      <c r="G2" t="s">
        <v>18</v>
      </c>
      <c r="Y2" t="s">
        <v>18</v>
      </c>
      <c r="AP2" t="s">
        <v>18</v>
      </c>
    </row>
    <row r="3" spans="1:56" ht="135.75" customHeight="1" x14ac:dyDescent="0.25">
      <c r="A3" s="1" t="s">
        <v>7</v>
      </c>
      <c r="B3" s="1" t="s">
        <v>10</v>
      </c>
      <c r="C3" s="1" t="s">
        <v>11</v>
      </c>
      <c r="D3" s="1" t="s">
        <v>22</v>
      </c>
      <c r="E3" s="1" t="s">
        <v>2</v>
      </c>
      <c r="F3" s="1" t="s">
        <v>4</v>
      </c>
      <c r="G3" s="1">
        <v>0</v>
      </c>
      <c r="H3" s="1">
        <f>G3+1</f>
        <v>1</v>
      </c>
      <c r="I3" s="1">
        <f t="shared" ref="I3:P3" si="0">H3+1</f>
        <v>2</v>
      </c>
      <c r="J3" s="1">
        <f t="shared" si="0"/>
        <v>3</v>
      </c>
      <c r="K3" s="1">
        <f t="shared" si="0"/>
        <v>4</v>
      </c>
      <c r="L3" s="1">
        <f t="shared" si="0"/>
        <v>5</v>
      </c>
      <c r="M3" s="1">
        <f t="shared" si="0"/>
        <v>6</v>
      </c>
      <c r="N3" s="1">
        <f t="shared" si="0"/>
        <v>7</v>
      </c>
      <c r="O3" s="1">
        <f t="shared" si="0"/>
        <v>8</v>
      </c>
      <c r="P3" s="1">
        <f t="shared" si="0"/>
        <v>9</v>
      </c>
      <c r="Q3" s="5" t="s">
        <v>20</v>
      </c>
      <c r="R3" s="1" t="s">
        <v>24</v>
      </c>
      <c r="S3" s="1" t="s">
        <v>15</v>
      </c>
      <c r="T3" s="1" t="s">
        <v>32</v>
      </c>
      <c r="U3" s="1" t="s">
        <v>12</v>
      </c>
      <c r="V3" s="1" t="s">
        <v>5</v>
      </c>
      <c r="W3" s="1" t="s">
        <v>16</v>
      </c>
      <c r="X3" s="1" t="s">
        <v>23</v>
      </c>
      <c r="Y3" s="1">
        <v>0</v>
      </c>
      <c r="Z3" s="1">
        <f>Y3+1</f>
        <v>1</v>
      </c>
      <c r="AA3" s="1">
        <f t="shared" ref="AA3:AH3" si="1">Z3+1</f>
        <v>2</v>
      </c>
      <c r="AB3" s="1">
        <f t="shared" si="1"/>
        <v>3</v>
      </c>
      <c r="AC3" s="1">
        <f t="shared" si="1"/>
        <v>4</v>
      </c>
      <c r="AD3" s="1">
        <f t="shared" si="1"/>
        <v>5</v>
      </c>
      <c r="AE3" s="1">
        <f t="shared" si="1"/>
        <v>6</v>
      </c>
      <c r="AF3" s="1">
        <f t="shared" si="1"/>
        <v>7</v>
      </c>
      <c r="AG3" s="1">
        <f t="shared" si="1"/>
        <v>8</v>
      </c>
      <c r="AH3" s="1">
        <f t="shared" si="1"/>
        <v>9</v>
      </c>
      <c r="AI3" s="4" t="s">
        <v>21</v>
      </c>
      <c r="AJ3" s="1" t="s">
        <v>13</v>
      </c>
      <c r="AK3" s="1" t="s">
        <v>14</v>
      </c>
      <c r="AL3" s="1" t="s">
        <v>17</v>
      </c>
      <c r="AM3" s="1" t="s">
        <v>6</v>
      </c>
      <c r="AN3" s="1" t="s">
        <v>26</v>
      </c>
      <c r="AO3" s="1" t="s">
        <v>25</v>
      </c>
      <c r="AP3" s="1">
        <v>0</v>
      </c>
      <c r="AQ3" s="1">
        <f>AP3+1</f>
        <v>1</v>
      </c>
      <c r="AR3" s="1">
        <f t="shared" ref="AR3:AY3" si="2">AQ3+1</f>
        <v>2</v>
      </c>
      <c r="AS3" s="1">
        <f t="shared" si="2"/>
        <v>3</v>
      </c>
      <c r="AT3" s="1">
        <f t="shared" si="2"/>
        <v>4</v>
      </c>
      <c r="AU3" s="1">
        <f t="shared" si="2"/>
        <v>5</v>
      </c>
      <c r="AV3" s="1">
        <f t="shared" si="2"/>
        <v>6</v>
      </c>
      <c r="AW3" s="1">
        <f t="shared" si="2"/>
        <v>7</v>
      </c>
      <c r="AX3" s="1">
        <f t="shared" si="2"/>
        <v>8</v>
      </c>
      <c r="AY3" s="1">
        <f t="shared" si="2"/>
        <v>9</v>
      </c>
      <c r="AZ3" s="4" t="s">
        <v>30</v>
      </c>
      <c r="BA3" s="4" t="s">
        <v>31</v>
      </c>
      <c r="BB3" s="4" t="s">
        <v>3</v>
      </c>
      <c r="BC3" s="1"/>
      <c r="BD3" s="1"/>
    </row>
    <row r="4" spans="1:56" x14ac:dyDescent="0.25">
      <c r="A4" s="1" t="s">
        <v>9</v>
      </c>
      <c r="B4" s="1" t="s">
        <v>0</v>
      </c>
      <c r="C4" s="3">
        <v>0.92</v>
      </c>
      <c r="D4" s="2">
        <v>0</v>
      </c>
      <c r="E4" s="2"/>
      <c r="F4" s="2">
        <f>D4*E4</f>
        <v>0</v>
      </c>
      <c r="G4" s="2">
        <f t="shared" ref="G4:P17" si="3">$F4*(1/(1+discount_rate)^G$3)</f>
        <v>0</v>
      </c>
      <c r="H4" s="2"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>SUM(G4:P4)</f>
        <v>0</v>
      </c>
      <c r="R4" s="6">
        <v>130</v>
      </c>
      <c r="S4">
        <v>852</v>
      </c>
      <c r="T4">
        <f>330147/187</f>
        <v>1765.4919786096257</v>
      </c>
      <c r="U4" s="1">
        <f t="shared" ref="U4:U17" si="4">0.17</f>
        <v>0.17</v>
      </c>
      <c r="V4" s="2">
        <f>R4*U4</f>
        <v>22.1</v>
      </c>
      <c r="W4" s="2">
        <v>1710</v>
      </c>
      <c r="X4" s="2">
        <f>V4*W4+R4*S4+R4*T4</f>
        <v>378064.95721925132</v>
      </c>
      <c r="Y4" s="2">
        <f t="shared" ref="Y4:AH17" si="5">($X4/10)*(1/(1+discount_rate)^Y$3)</f>
        <v>37806.49572192513</v>
      </c>
      <c r="Z4" s="2">
        <f t="shared" si="5"/>
        <v>36705.335652354494</v>
      </c>
      <c r="AA4" s="2">
        <f t="shared" si="5"/>
        <v>35636.24820616941</v>
      </c>
      <c r="AB4" s="2">
        <f t="shared" si="5"/>
        <v>34598.299229290693</v>
      </c>
      <c r="AC4" s="2">
        <f t="shared" si="5"/>
        <v>33590.581776010382</v>
      </c>
      <c r="AD4" s="2">
        <f t="shared" si="5"/>
        <v>32612.215316514936</v>
      </c>
      <c r="AE4" s="2">
        <f t="shared" si="5"/>
        <v>31662.344967490229</v>
      </c>
      <c r="AF4" s="2">
        <f t="shared" si="5"/>
        <v>30740.140745136145</v>
      </c>
      <c r="AG4" s="2">
        <f t="shared" si="5"/>
        <v>29844.796839938004</v>
      </c>
      <c r="AH4" s="2">
        <f t="shared" si="5"/>
        <v>28975.530912561171</v>
      </c>
      <c r="AI4" s="2">
        <f>SUM(Y4:AH4)</f>
        <v>332171.98936739058</v>
      </c>
      <c r="AJ4" s="2">
        <v>13</v>
      </c>
      <c r="AK4" s="2">
        <v>10</v>
      </c>
      <c r="AL4" s="2">
        <f>AK4*AJ4</f>
        <v>130</v>
      </c>
      <c r="AM4" s="2">
        <f>AL4*0.17</f>
        <v>22.1</v>
      </c>
      <c r="AN4" s="2">
        <f>AM4*W4+AL4*S4</f>
        <v>148551</v>
      </c>
      <c r="AO4" s="2">
        <f>(R4-AL4)</f>
        <v>0</v>
      </c>
      <c r="AP4" s="2">
        <f t="shared" ref="AP4:AY17" si="6">(($X4-$AN4)/10)*(1/(1+discount_rate)^AP$3)</f>
        <v>22951.395721925132</v>
      </c>
      <c r="AQ4" s="2">
        <f t="shared" si="6"/>
        <v>22282.908467888479</v>
      </c>
      <c r="AR4" s="2">
        <f t="shared" si="6"/>
        <v>21633.891716396578</v>
      </c>
      <c r="AS4" s="2">
        <f t="shared" si="6"/>
        <v>21003.778365433573</v>
      </c>
      <c r="AT4" s="2">
        <f t="shared" si="6"/>
        <v>20392.017830518034</v>
      </c>
      <c r="AU4" s="2">
        <f t="shared" si="6"/>
        <v>19798.075563609742</v>
      </c>
      <c r="AV4" s="2">
        <f t="shared" si="6"/>
        <v>19221.432586028874</v>
      </c>
      <c r="AW4" s="2">
        <f t="shared" si="6"/>
        <v>18661.585034979489</v>
      </c>
      <c r="AX4" s="2">
        <f t="shared" si="6"/>
        <v>18118.043723281058</v>
      </c>
      <c r="AY4" s="2">
        <f t="shared" si="6"/>
        <v>17590.333711923358</v>
      </c>
      <c r="AZ4" s="2">
        <f>SUM(AP4:AY4)</f>
        <v>201653.46272198431</v>
      </c>
      <c r="BA4" s="2">
        <f>AZ4-Q4</f>
        <v>201653.46272198431</v>
      </c>
      <c r="BB4" s="3" t="e">
        <f>AZ4/Q4</f>
        <v>#DIV/0!</v>
      </c>
      <c r="BC4" s="2"/>
      <c r="BD4" s="3"/>
    </row>
    <row r="5" spans="1:56" x14ac:dyDescent="0.25">
      <c r="A5" s="1" t="s">
        <v>9</v>
      </c>
      <c r="B5" s="1" t="s">
        <v>0</v>
      </c>
      <c r="C5" s="3">
        <v>1.19</v>
      </c>
      <c r="D5" s="2">
        <f>80000</f>
        <v>80000</v>
      </c>
      <c r="E5" s="2">
        <v>20</v>
      </c>
      <c r="F5" s="2">
        <f>D5*E5</f>
        <v>1600000</v>
      </c>
      <c r="G5" s="2">
        <f t="shared" si="3"/>
        <v>1600000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ref="Q5:Q17" si="7">SUM(G5:P5)</f>
        <v>1600000</v>
      </c>
      <c r="R5" s="2">
        <v>128901</v>
      </c>
      <c r="S5">
        <v>852</v>
      </c>
      <c r="T5">
        <f t="shared" ref="T5:T17" si="8">330147/187</f>
        <v>1765.4919786096257</v>
      </c>
      <c r="U5" s="1">
        <f>0.17</f>
        <v>0.17</v>
      </c>
      <c r="V5" s="2">
        <f>R5*U5</f>
        <v>21913.170000000002</v>
      </c>
      <c r="W5" s="2">
        <v>1710</v>
      </c>
      <c r="X5" s="2">
        <f t="shared" ref="X5:X17" si="9">V5*W5+R5*S5+R5*T5</f>
        <v>374868854.23475933</v>
      </c>
      <c r="Y5" s="2">
        <f t="shared" si="5"/>
        <v>37486885.423475936</v>
      </c>
      <c r="Z5" s="2">
        <f t="shared" si="5"/>
        <v>36395034.391724214</v>
      </c>
      <c r="AA5" s="2">
        <f t="shared" si="5"/>
        <v>35334984.846334182</v>
      </c>
      <c r="AB5" s="2">
        <f t="shared" si="5"/>
        <v>34305810.53042154</v>
      </c>
      <c r="AC5" s="2">
        <f t="shared" si="5"/>
        <v>33306612.165457807</v>
      </c>
      <c r="AD5" s="2">
        <f t="shared" si="5"/>
        <v>32336516.665493019</v>
      </c>
      <c r="AE5" s="2">
        <f t="shared" si="5"/>
        <v>31394676.374265064</v>
      </c>
      <c r="AF5" s="2">
        <f t="shared" si="5"/>
        <v>30480268.324529186</v>
      </c>
      <c r="AG5" s="2">
        <f t="shared" si="5"/>
        <v>29592493.518960375</v>
      </c>
      <c r="AH5" s="2">
        <f t="shared" si="5"/>
        <v>28730576.232000366</v>
      </c>
      <c r="AI5" s="2">
        <f t="shared" ref="AI5:AI17" si="10">SUM(Y5:AH5)</f>
        <v>329363858.47266167</v>
      </c>
      <c r="AJ5" s="2">
        <v>145</v>
      </c>
      <c r="AK5" s="2">
        <v>10</v>
      </c>
      <c r="AL5" s="2">
        <f>AK5*AJ5</f>
        <v>1450</v>
      </c>
      <c r="AM5" s="2">
        <f>AL5*0.17</f>
        <v>246.50000000000003</v>
      </c>
      <c r="AN5" s="2">
        <f t="shared" ref="AN5:AN17" si="11">AM5*W5+AL5*S5</f>
        <v>1656915</v>
      </c>
      <c r="AO5" s="2">
        <f t="shared" ref="AO5:AO17" si="12">(R5-AL5)</f>
        <v>127451</v>
      </c>
      <c r="AP5" s="2">
        <f t="shared" si="6"/>
        <v>37321193.923475936</v>
      </c>
      <c r="AQ5" s="2">
        <f t="shared" si="6"/>
        <v>36234168.857743628</v>
      </c>
      <c r="AR5" s="2">
        <f t="shared" si="6"/>
        <v>35178804.716255948</v>
      </c>
      <c r="AS5" s="2">
        <f t="shared" si="6"/>
        <v>34154179.336170822</v>
      </c>
      <c r="AT5" s="2">
        <f t="shared" si="6"/>
        <v>33159397.413758084</v>
      </c>
      <c r="AU5" s="2">
        <f t="shared" si="6"/>
        <v>32193589.722095229</v>
      </c>
      <c r="AV5" s="2">
        <f t="shared" si="6"/>
        <v>31255912.351548765</v>
      </c>
      <c r="AW5" s="2">
        <f t="shared" si="6"/>
        <v>30345545.972377442</v>
      </c>
      <c r="AX5" s="2">
        <f t="shared" si="6"/>
        <v>29461695.118813049</v>
      </c>
      <c r="AY5" s="2">
        <f t="shared" si="6"/>
        <v>28603587.493993253</v>
      </c>
      <c r="AZ5" s="2">
        <f>SUM(AP5:AY5)</f>
        <v>327908074.90623212</v>
      </c>
      <c r="BA5" s="2">
        <f t="shared" ref="BA5:BA17" si="13">AZ5-Q5</f>
        <v>326308074.90623212</v>
      </c>
      <c r="BB5" s="3">
        <f>AZ5/Q5</f>
        <v>204.94254681639507</v>
      </c>
      <c r="BC5" s="2"/>
      <c r="BD5" s="3"/>
    </row>
    <row r="6" spans="1:56" x14ac:dyDescent="0.25">
      <c r="A6" s="1" t="s">
        <v>9</v>
      </c>
      <c r="B6" s="1" t="s">
        <v>0</v>
      </c>
      <c r="C6" s="3">
        <v>1.19</v>
      </c>
      <c r="D6" s="2">
        <f>80000</f>
        <v>80000</v>
      </c>
      <c r="E6" s="2">
        <v>50</v>
      </c>
      <c r="F6" s="2">
        <f t="shared" ref="F6:F8" si="14">D6*E6</f>
        <v>4000000</v>
      </c>
      <c r="G6" s="2">
        <f t="shared" si="3"/>
        <v>4000000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7"/>
        <v>4000000</v>
      </c>
      <c r="R6" s="2">
        <v>128901</v>
      </c>
      <c r="S6">
        <v>852</v>
      </c>
      <c r="T6">
        <f t="shared" si="8"/>
        <v>1765.4919786096257</v>
      </c>
      <c r="U6" s="1">
        <f t="shared" si="4"/>
        <v>0.17</v>
      </c>
      <c r="V6" s="2">
        <f t="shared" ref="V6:V8" si="15">R6*U6</f>
        <v>21913.170000000002</v>
      </c>
      <c r="W6" s="2">
        <v>1710</v>
      </c>
      <c r="X6" s="2">
        <f t="shared" si="9"/>
        <v>374868854.23475933</v>
      </c>
      <c r="Y6" s="2">
        <f t="shared" si="5"/>
        <v>37486885.423475936</v>
      </c>
      <c r="Z6" s="2">
        <f t="shared" si="5"/>
        <v>36395034.391724214</v>
      </c>
      <c r="AA6" s="2">
        <f t="shared" si="5"/>
        <v>35334984.846334182</v>
      </c>
      <c r="AB6" s="2">
        <f t="shared" si="5"/>
        <v>34305810.53042154</v>
      </c>
      <c r="AC6" s="2">
        <f t="shared" si="5"/>
        <v>33306612.165457807</v>
      </c>
      <c r="AD6" s="2">
        <f t="shared" si="5"/>
        <v>32336516.665493019</v>
      </c>
      <c r="AE6" s="2">
        <f t="shared" si="5"/>
        <v>31394676.374265064</v>
      </c>
      <c r="AF6" s="2">
        <f t="shared" si="5"/>
        <v>30480268.324529186</v>
      </c>
      <c r="AG6" s="2">
        <f t="shared" si="5"/>
        <v>29592493.518960375</v>
      </c>
      <c r="AH6" s="2">
        <f t="shared" si="5"/>
        <v>28730576.232000366</v>
      </c>
      <c r="AI6" s="2">
        <f t="shared" si="10"/>
        <v>329363858.47266167</v>
      </c>
      <c r="AJ6" s="2">
        <v>145</v>
      </c>
      <c r="AK6" s="2">
        <v>10</v>
      </c>
      <c r="AL6" s="2">
        <f t="shared" ref="AL6:AL8" si="16">AK6*AJ6</f>
        <v>1450</v>
      </c>
      <c r="AM6" s="2">
        <f t="shared" ref="AM6:AM8" si="17">AL6*0.17</f>
        <v>246.50000000000003</v>
      </c>
      <c r="AN6" s="2">
        <f t="shared" si="11"/>
        <v>1656915</v>
      </c>
      <c r="AO6" s="2">
        <f t="shared" si="12"/>
        <v>127451</v>
      </c>
      <c r="AP6" s="2">
        <f t="shared" si="6"/>
        <v>37321193.923475936</v>
      </c>
      <c r="AQ6" s="2">
        <f t="shared" si="6"/>
        <v>36234168.857743628</v>
      </c>
      <c r="AR6" s="2">
        <f t="shared" si="6"/>
        <v>35178804.716255948</v>
      </c>
      <c r="AS6" s="2">
        <f t="shared" si="6"/>
        <v>34154179.336170822</v>
      </c>
      <c r="AT6" s="2">
        <f t="shared" si="6"/>
        <v>33159397.413758084</v>
      </c>
      <c r="AU6" s="2">
        <f t="shared" si="6"/>
        <v>32193589.722095229</v>
      </c>
      <c r="AV6" s="2">
        <f t="shared" si="6"/>
        <v>31255912.351548765</v>
      </c>
      <c r="AW6" s="2">
        <f t="shared" si="6"/>
        <v>30345545.972377442</v>
      </c>
      <c r="AX6" s="2">
        <f t="shared" si="6"/>
        <v>29461695.118813049</v>
      </c>
      <c r="AY6" s="2">
        <f t="shared" si="6"/>
        <v>28603587.493993253</v>
      </c>
      <c r="AZ6" s="2">
        <f t="shared" ref="AZ6:AZ17" si="18">SUM(AP6:AY6)</f>
        <v>327908074.90623212</v>
      </c>
      <c r="BA6" s="2">
        <f t="shared" si="13"/>
        <v>323908074.90623212</v>
      </c>
      <c r="BB6" s="3">
        <f t="shared" ref="BB6:BB17" si="19">AZ6/Q6</f>
        <v>81.977018726558029</v>
      </c>
      <c r="BC6" s="2"/>
      <c r="BD6" s="3"/>
    </row>
    <row r="7" spans="1:56" x14ac:dyDescent="0.25">
      <c r="A7" s="1" t="s">
        <v>8</v>
      </c>
      <c r="B7" s="1" t="s">
        <v>1</v>
      </c>
      <c r="C7" s="3">
        <v>1.82</v>
      </c>
      <c r="D7" s="2">
        <v>208153</v>
      </c>
      <c r="E7" s="2">
        <v>20</v>
      </c>
      <c r="F7" s="2">
        <f t="shared" si="14"/>
        <v>4163060</v>
      </c>
      <c r="G7" s="2">
        <f t="shared" si="3"/>
        <v>4163060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SUM(G7:P7)</f>
        <v>4163060</v>
      </c>
      <c r="R7" s="2">
        <v>340032</v>
      </c>
      <c r="S7">
        <v>852</v>
      </c>
      <c r="T7">
        <f t="shared" si="8"/>
        <v>1765.4919786096257</v>
      </c>
      <c r="U7" s="1">
        <f t="shared" si="4"/>
        <v>0.17</v>
      </c>
      <c r="V7" s="2">
        <f t="shared" si="15"/>
        <v>57805.440000000002</v>
      </c>
      <c r="W7" s="2">
        <v>1710</v>
      </c>
      <c r="X7" s="2">
        <f t="shared" si="9"/>
        <v>988878334.87058818</v>
      </c>
      <c r="Y7" s="2">
        <f t="shared" si="5"/>
        <v>98887833.487058818</v>
      </c>
      <c r="Z7" s="2">
        <f t="shared" si="5"/>
        <v>96007605.32724157</v>
      </c>
      <c r="AA7" s="2">
        <f t="shared" si="5"/>
        <v>93211267.308001518</v>
      </c>
      <c r="AB7" s="2">
        <f t="shared" si="5"/>
        <v>90496376.027185947</v>
      </c>
      <c r="AC7" s="2">
        <f t="shared" si="5"/>
        <v>87860559.249695107</v>
      </c>
      <c r="AD7" s="2">
        <f t="shared" si="5"/>
        <v>85301513.834655449</v>
      </c>
      <c r="AE7" s="2">
        <f t="shared" si="5"/>
        <v>82817003.722966447</v>
      </c>
      <c r="AF7" s="2">
        <f t="shared" si="5"/>
        <v>80404857.983462572</v>
      </c>
      <c r="AG7" s="2">
        <f t="shared" si="5"/>
        <v>78062968.915983081</v>
      </c>
      <c r="AH7" s="2">
        <f t="shared" si="5"/>
        <v>75789290.209692314</v>
      </c>
      <c r="AI7" s="2">
        <f t="shared" si="10"/>
        <v>868839276.06594288</v>
      </c>
      <c r="AJ7" s="2">
        <v>116</v>
      </c>
      <c r="AK7" s="2">
        <v>10</v>
      </c>
      <c r="AL7" s="2">
        <f t="shared" si="16"/>
        <v>1160</v>
      </c>
      <c r="AM7" s="2">
        <f t="shared" si="17"/>
        <v>197.20000000000002</v>
      </c>
      <c r="AN7" s="2">
        <f t="shared" si="11"/>
        <v>1325532</v>
      </c>
      <c r="AO7" s="2">
        <f t="shared" si="12"/>
        <v>338872</v>
      </c>
      <c r="AP7" s="2">
        <f t="shared" si="6"/>
        <v>98755280.287058815</v>
      </c>
      <c r="AQ7" s="2">
        <f t="shared" si="6"/>
        <v>95878912.900057107</v>
      </c>
      <c r="AR7" s="2">
        <f t="shared" si="6"/>
        <v>93086323.203938931</v>
      </c>
      <c r="AS7" s="2">
        <f t="shared" si="6"/>
        <v>90375071.071785375</v>
      </c>
      <c r="AT7" s="2">
        <f t="shared" si="6"/>
        <v>87742787.44833532</v>
      </c>
      <c r="AU7" s="2">
        <f t="shared" si="6"/>
        <v>85187172.279937208</v>
      </c>
      <c r="AV7" s="2">
        <f t="shared" si="6"/>
        <v>82705992.504793406</v>
      </c>
      <c r="AW7" s="2">
        <f t="shared" si="6"/>
        <v>80297080.101741165</v>
      </c>
      <c r="AX7" s="2">
        <f t="shared" si="6"/>
        <v>77958330.195865214</v>
      </c>
      <c r="AY7" s="2">
        <f t="shared" si="6"/>
        <v>75687699.219286621</v>
      </c>
      <c r="AZ7" s="2">
        <f t="shared" si="18"/>
        <v>867674649.21279931</v>
      </c>
      <c r="BA7" s="2">
        <f t="shared" si="13"/>
        <v>863511589.21279931</v>
      </c>
      <c r="BB7" s="3">
        <f t="shared" si="19"/>
        <v>208.42232617661031</v>
      </c>
      <c r="BC7" s="2"/>
      <c r="BD7" s="3"/>
    </row>
    <row r="8" spans="1:56" x14ac:dyDescent="0.25">
      <c r="A8" s="1" t="s">
        <v>8</v>
      </c>
      <c r="B8" s="1" t="s">
        <v>1</v>
      </c>
      <c r="C8" s="3">
        <v>1.82</v>
      </c>
      <c r="D8" s="2">
        <v>208153</v>
      </c>
      <c r="E8" s="2">
        <v>50</v>
      </c>
      <c r="F8" s="2">
        <f t="shared" si="14"/>
        <v>10407650</v>
      </c>
      <c r="G8" s="2">
        <f t="shared" si="3"/>
        <v>10407650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7"/>
        <v>10407650</v>
      </c>
      <c r="R8" s="2">
        <v>340032</v>
      </c>
      <c r="S8">
        <v>852</v>
      </c>
      <c r="T8">
        <f t="shared" si="8"/>
        <v>1765.4919786096257</v>
      </c>
      <c r="U8" s="1">
        <f t="shared" si="4"/>
        <v>0.17</v>
      </c>
      <c r="V8" s="2">
        <f t="shared" si="15"/>
        <v>57805.440000000002</v>
      </c>
      <c r="W8" s="2">
        <v>1710</v>
      </c>
      <c r="X8" s="2">
        <f t="shared" si="9"/>
        <v>988878334.87058818</v>
      </c>
      <c r="Y8" s="2">
        <f t="shared" si="5"/>
        <v>98887833.487058818</v>
      </c>
      <c r="Z8" s="2">
        <f t="shared" si="5"/>
        <v>96007605.32724157</v>
      </c>
      <c r="AA8" s="2">
        <f t="shared" si="5"/>
        <v>93211267.308001518</v>
      </c>
      <c r="AB8" s="2">
        <f t="shared" si="5"/>
        <v>90496376.027185947</v>
      </c>
      <c r="AC8" s="2">
        <f t="shared" si="5"/>
        <v>87860559.249695107</v>
      </c>
      <c r="AD8" s="2">
        <f t="shared" si="5"/>
        <v>85301513.834655449</v>
      </c>
      <c r="AE8" s="2">
        <f t="shared" si="5"/>
        <v>82817003.722966447</v>
      </c>
      <c r="AF8" s="2">
        <f t="shared" si="5"/>
        <v>80404857.983462572</v>
      </c>
      <c r="AG8" s="2">
        <f t="shared" si="5"/>
        <v>78062968.915983081</v>
      </c>
      <c r="AH8" s="2">
        <f t="shared" si="5"/>
        <v>75789290.209692314</v>
      </c>
      <c r="AI8" s="2">
        <f t="shared" si="10"/>
        <v>868839276.06594288</v>
      </c>
      <c r="AJ8" s="2">
        <v>116</v>
      </c>
      <c r="AK8" s="2">
        <v>10</v>
      </c>
      <c r="AL8" s="2">
        <f t="shared" si="16"/>
        <v>1160</v>
      </c>
      <c r="AM8" s="2">
        <f t="shared" si="17"/>
        <v>197.20000000000002</v>
      </c>
      <c r="AN8" s="2">
        <f t="shared" si="11"/>
        <v>1325532</v>
      </c>
      <c r="AO8" s="2">
        <f t="shared" si="12"/>
        <v>338872</v>
      </c>
      <c r="AP8" s="2">
        <f t="shared" si="6"/>
        <v>98755280.287058815</v>
      </c>
      <c r="AQ8" s="2">
        <f t="shared" si="6"/>
        <v>95878912.900057107</v>
      </c>
      <c r="AR8" s="2">
        <f t="shared" si="6"/>
        <v>93086323.203938931</v>
      </c>
      <c r="AS8" s="2">
        <f t="shared" si="6"/>
        <v>90375071.071785375</v>
      </c>
      <c r="AT8" s="2">
        <f t="shared" si="6"/>
        <v>87742787.44833532</v>
      </c>
      <c r="AU8" s="2">
        <f t="shared" si="6"/>
        <v>85187172.279937208</v>
      </c>
      <c r="AV8" s="2">
        <f t="shared" si="6"/>
        <v>82705992.504793406</v>
      </c>
      <c r="AW8" s="2">
        <f t="shared" si="6"/>
        <v>80297080.101741165</v>
      </c>
      <c r="AX8" s="2">
        <f t="shared" si="6"/>
        <v>77958330.195865214</v>
      </c>
      <c r="AY8" s="2">
        <f t="shared" si="6"/>
        <v>75687699.219286621</v>
      </c>
      <c r="AZ8" s="2">
        <f t="shared" si="18"/>
        <v>867674649.21279931</v>
      </c>
      <c r="BA8" s="2">
        <f t="shared" si="13"/>
        <v>857266999.21279931</v>
      </c>
      <c r="BB8" s="3">
        <f t="shared" si="19"/>
        <v>83.368930470644116</v>
      </c>
      <c r="BC8" s="2"/>
      <c r="BD8" s="3"/>
    </row>
    <row r="9" spans="1:56" x14ac:dyDescent="0.25">
      <c r="A9" s="1" t="s">
        <v>8</v>
      </c>
      <c r="B9" s="1" t="s">
        <v>1</v>
      </c>
      <c r="C9" s="3">
        <v>2.13</v>
      </c>
      <c r="D9" s="2">
        <f>252561</f>
        <v>252561</v>
      </c>
      <c r="E9" s="2">
        <v>20</v>
      </c>
      <c r="F9" s="2">
        <f>D9*E9</f>
        <v>5051220</v>
      </c>
      <c r="G9" s="2">
        <f t="shared" si="3"/>
        <v>5051220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7"/>
        <v>5051220</v>
      </c>
      <c r="R9" s="2">
        <v>382074</v>
      </c>
      <c r="S9">
        <v>852</v>
      </c>
      <c r="T9">
        <f t="shared" si="8"/>
        <v>1765.4919786096257</v>
      </c>
      <c r="U9" s="1">
        <f t="shared" si="4"/>
        <v>0.17</v>
      </c>
      <c r="V9" s="2">
        <f>R9*U9</f>
        <v>64952.58</v>
      </c>
      <c r="W9" s="2">
        <v>1710</v>
      </c>
      <c r="X9" s="2">
        <f t="shared" si="9"/>
        <v>1111144542.0352941</v>
      </c>
      <c r="Y9" s="2">
        <f t="shared" si="5"/>
        <v>111114454.2035294</v>
      </c>
      <c r="Z9" s="2">
        <f t="shared" si="5"/>
        <v>107878110.87721302</v>
      </c>
      <c r="AA9" s="2">
        <f t="shared" si="5"/>
        <v>104736029.97787671</v>
      </c>
      <c r="AB9" s="2">
        <f t="shared" si="5"/>
        <v>101685465.99793856</v>
      </c>
      <c r="AC9" s="2">
        <f t="shared" si="5"/>
        <v>98723753.396056861</v>
      </c>
      <c r="AD9" s="2">
        <f t="shared" si="5"/>
        <v>95848304.268016368</v>
      </c>
      <c r="AE9" s="2">
        <f t="shared" si="5"/>
        <v>93056606.08545278</v>
      </c>
      <c r="AF9" s="2">
        <f t="shared" si="5"/>
        <v>90346219.500439584</v>
      </c>
      <c r="AG9" s="2">
        <f t="shared" si="5"/>
        <v>87714776.214019015</v>
      </c>
      <c r="AH9" s="2">
        <f t="shared" si="5"/>
        <v>85159976.90681459</v>
      </c>
      <c r="AI9" s="2">
        <f t="shared" si="10"/>
        <v>976263697.42735696</v>
      </c>
      <c r="AJ9" s="2">
        <v>116</v>
      </c>
      <c r="AK9" s="2">
        <v>10</v>
      </c>
      <c r="AL9" s="2">
        <f>AK9*AJ9</f>
        <v>1160</v>
      </c>
      <c r="AM9" s="2">
        <f>AL9*0.17</f>
        <v>197.20000000000002</v>
      </c>
      <c r="AN9" s="2">
        <f t="shared" si="11"/>
        <v>1325532</v>
      </c>
      <c r="AO9" s="2">
        <f t="shared" si="12"/>
        <v>380914</v>
      </c>
      <c r="AP9" s="2">
        <f t="shared" si="6"/>
        <v>110981901.0035294</v>
      </c>
      <c r="AQ9" s="2">
        <f t="shared" si="6"/>
        <v>107749418.45002854</v>
      </c>
      <c r="AR9" s="2">
        <f t="shared" si="6"/>
        <v>104611085.87381412</v>
      </c>
      <c r="AS9" s="2">
        <f t="shared" si="6"/>
        <v>101564161.04253799</v>
      </c>
      <c r="AT9" s="2">
        <f t="shared" si="6"/>
        <v>98605981.594697073</v>
      </c>
      <c r="AU9" s="2">
        <f t="shared" si="6"/>
        <v>95733962.713298142</v>
      </c>
      <c r="AV9" s="2">
        <f t="shared" si="6"/>
        <v>92945594.867279738</v>
      </c>
      <c r="AW9" s="2">
        <f t="shared" si="6"/>
        <v>90238441.618718192</v>
      </c>
      <c r="AX9" s="2">
        <f t="shared" si="6"/>
        <v>87610137.493901163</v>
      </c>
      <c r="AY9" s="2">
        <f t="shared" si="6"/>
        <v>85058385.916408896</v>
      </c>
      <c r="AZ9" s="2">
        <f t="shared" si="18"/>
        <v>975099070.57421327</v>
      </c>
      <c r="BA9" s="2">
        <f t="shared" si="13"/>
        <v>970047850.57421327</v>
      </c>
      <c r="BB9" s="3">
        <f t="shared" si="19"/>
        <v>193.04228890727651</v>
      </c>
      <c r="BC9" s="2"/>
      <c r="BD9" s="3"/>
    </row>
    <row r="10" spans="1:56" x14ac:dyDescent="0.25">
      <c r="A10" s="1" t="s">
        <v>8</v>
      </c>
      <c r="B10" s="1" t="s">
        <v>1</v>
      </c>
      <c r="C10" s="3">
        <v>2.13</v>
      </c>
      <c r="D10" s="2">
        <f>252561</f>
        <v>252561</v>
      </c>
      <c r="E10" s="2">
        <v>50</v>
      </c>
      <c r="F10" s="2">
        <f>D10*E10</f>
        <v>12628050</v>
      </c>
      <c r="G10" s="2">
        <f t="shared" si="3"/>
        <v>12628050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7"/>
        <v>12628050</v>
      </c>
      <c r="R10" s="2">
        <v>382074</v>
      </c>
      <c r="S10">
        <v>852</v>
      </c>
      <c r="T10">
        <f t="shared" si="8"/>
        <v>1765.4919786096257</v>
      </c>
      <c r="U10" s="1">
        <f t="shared" si="4"/>
        <v>0.17</v>
      </c>
      <c r="V10" s="2">
        <f>R10*U10</f>
        <v>64952.58</v>
      </c>
      <c r="W10" s="2">
        <v>1710</v>
      </c>
      <c r="X10" s="2">
        <f t="shared" si="9"/>
        <v>1111144542.0352941</v>
      </c>
      <c r="Y10" s="2">
        <f t="shared" si="5"/>
        <v>111114454.2035294</v>
      </c>
      <c r="Z10" s="2">
        <f t="shared" si="5"/>
        <v>107878110.87721302</v>
      </c>
      <c r="AA10" s="2">
        <f t="shared" si="5"/>
        <v>104736029.97787671</v>
      </c>
      <c r="AB10" s="2">
        <f t="shared" si="5"/>
        <v>101685465.99793856</v>
      </c>
      <c r="AC10" s="2">
        <f t="shared" si="5"/>
        <v>98723753.396056861</v>
      </c>
      <c r="AD10" s="2">
        <f t="shared" si="5"/>
        <v>95848304.268016368</v>
      </c>
      <c r="AE10" s="2">
        <f t="shared" si="5"/>
        <v>93056606.08545278</v>
      </c>
      <c r="AF10" s="2">
        <f t="shared" si="5"/>
        <v>90346219.500439584</v>
      </c>
      <c r="AG10" s="2">
        <f t="shared" si="5"/>
        <v>87714776.214019015</v>
      </c>
      <c r="AH10" s="2">
        <f t="shared" si="5"/>
        <v>85159976.90681459</v>
      </c>
      <c r="AI10" s="2">
        <f t="shared" si="10"/>
        <v>976263697.42735696</v>
      </c>
      <c r="AJ10" s="2">
        <v>116</v>
      </c>
      <c r="AK10" s="2">
        <v>10</v>
      </c>
      <c r="AL10" s="2">
        <f>AK10*AJ10</f>
        <v>1160</v>
      </c>
      <c r="AM10" s="2">
        <f>AL10*0.17</f>
        <v>197.20000000000002</v>
      </c>
      <c r="AN10" s="2">
        <f t="shared" si="11"/>
        <v>1325532</v>
      </c>
      <c r="AO10" s="2">
        <f t="shared" si="12"/>
        <v>380914</v>
      </c>
      <c r="AP10" s="2">
        <f t="shared" si="6"/>
        <v>110981901.0035294</v>
      </c>
      <c r="AQ10" s="2">
        <f t="shared" si="6"/>
        <v>107749418.45002854</v>
      </c>
      <c r="AR10" s="2">
        <f t="shared" si="6"/>
        <v>104611085.87381412</v>
      </c>
      <c r="AS10" s="2">
        <f t="shared" si="6"/>
        <v>101564161.04253799</v>
      </c>
      <c r="AT10" s="2">
        <f t="shared" si="6"/>
        <v>98605981.594697073</v>
      </c>
      <c r="AU10" s="2">
        <f t="shared" si="6"/>
        <v>95733962.713298142</v>
      </c>
      <c r="AV10" s="2">
        <f t="shared" si="6"/>
        <v>92945594.867279738</v>
      </c>
      <c r="AW10" s="2">
        <f t="shared" si="6"/>
        <v>90238441.618718192</v>
      </c>
      <c r="AX10" s="2">
        <f t="shared" si="6"/>
        <v>87610137.493901163</v>
      </c>
      <c r="AY10" s="2">
        <f t="shared" si="6"/>
        <v>85058385.916408896</v>
      </c>
      <c r="AZ10" s="2">
        <f t="shared" si="18"/>
        <v>975099070.57421327</v>
      </c>
      <c r="BA10" s="2">
        <f t="shared" si="13"/>
        <v>962471020.57421327</v>
      </c>
      <c r="BB10" s="3">
        <f t="shared" si="19"/>
        <v>77.2169155629106</v>
      </c>
      <c r="BC10" s="2"/>
      <c r="BD10" s="3"/>
    </row>
    <row r="11" spans="1:56" x14ac:dyDescent="0.25">
      <c r="A11" s="1" t="s">
        <v>9</v>
      </c>
      <c r="B11" s="1" t="s">
        <v>0</v>
      </c>
      <c r="C11" s="3">
        <v>0.92</v>
      </c>
      <c r="D11" s="2">
        <v>0</v>
      </c>
      <c r="E11" s="2"/>
      <c r="F11" s="2">
        <f>D11*E11</f>
        <v>0</v>
      </c>
      <c r="G11" s="2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7"/>
        <v>0</v>
      </c>
      <c r="R11" s="2">
        <v>130</v>
      </c>
      <c r="S11">
        <v>852</v>
      </c>
      <c r="T11">
        <f t="shared" si="8"/>
        <v>1765.4919786096257</v>
      </c>
      <c r="U11" s="1">
        <f t="shared" si="4"/>
        <v>0.17</v>
      </c>
      <c r="V11" s="2">
        <f>R11*U11</f>
        <v>22.1</v>
      </c>
      <c r="W11" s="2">
        <v>1710</v>
      </c>
      <c r="X11" s="2">
        <f t="shared" si="9"/>
        <v>378064.95721925132</v>
      </c>
      <c r="Y11" s="2">
        <f t="shared" si="5"/>
        <v>37806.49572192513</v>
      </c>
      <c r="Z11" s="2">
        <f t="shared" si="5"/>
        <v>36705.335652354494</v>
      </c>
      <c r="AA11" s="2">
        <f t="shared" si="5"/>
        <v>35636.24820616941</v>
      </c>
      <c r="AB11" s="2">
        <f t="shared" si="5"/>
        <v>34598.299229290693</v>
      </c>
      <c r="AC11" s="2">
        <f t="shared" si="5"/>
        <v>33590.581776010382</v>
      </c>
      <c r="AD11" s="2">
        <f t="shared" si="5"/>
        <v>32612.215316514936</v>
      </c>
      <c r="AE11" s="2">
        <f t="shared" si="5"/>
        <v>31662.344967490229</v>
      </c>
      <c r="AF11" s="2">
        <f t="shared" si="5"/>
        <v>30740.140745136145</v>
      </c>
      <c r="AG11" s="2">
        <f t="shared" si="5"/>
        <v>29844.796839938004</v>
      </c>
      <c r="AH11" s="2">
        <f t="shared" si="5"/>
        <v>28975.530912561171</v>
      </c>
      <c r="AI11" s="2">
        <f t="shared" si="10"/>
        <v>332171.98936739058</v>
      </c>
      <c r="AJ11" s="2">
        <v>13</v>
      </c>
      <c r="AK11" s="2">
        <v>10</v>
      </c>
      <c r="AL11" s="2">
        <f>AK11*AJ11</f>
        <v>130</v>
      </c>
      <c r="AM11" s="2">
        <f>AL11*0.17</f>
        <v>22.1</v>
      </c>
      <c r="AN11" s="2">
        <f t="shared" si="11"/>
        <v>148551</v>
      </c>
      <c r="AO11" s="2">
        <f t="shared" si="12"/>
        <v>0</v>
      </c>
      <c r="AP11" s="2">
        <f t="shared" si="6"/>
        <v>22951.395721925132</v>
      </c>
      <c r="AQ11" s="2">
        <f t="shared" si="6"/>
        <v>22282.908467888479</v>
      </c>
      <c r="AR11" s="2">
        <f t="shared" si="6"/>
        <v>21633.891716396578</v>
      </c>
      <c r="AS11" s="2">
        <f t="shared" si="6"/>
        <v>21003.778365433573</v>
      </c>
      <c r="AT11" s="2">
        <f t="shared" si="6"/>
        <v>20392.017830518034</v>
      </c>
      <c r="AU11" s="2">
        <f t="shared" si="6"/>
        <v>19798.075563609742</v>
      </c>
      <c r="AV11" s="2">
        <f t="shared" si="6"/>
        <v>19221.432586028874</v>
      </c>
      <c r="AW11" s="2">
        <f t="shared" si="6"/>
        <v>18661.585034979489</v>
      </c>
      <c r="AX11" s="2">
        <f t="shared" si="6"/>
        <v>18118.043723281058</v>
      </c>
      <c r="AY11" s="2">
        <f t="shared" si="6"/>
        <v>17590.333711923358</v>
      </c>
      <c r="AZ11" s="2">
        <f t="shared" si="18"/>
        <v>201653.46272198431</v>
      </c>
      <c r="BA11" s="2">
        <f>AZ11-Q11</f>
        <v>201653.46272198431</v>
      </c>
      <c r="BB11" s="3" t="e">
        <f t="shared" si="19"/>
        <v>#DIV/0!</v>
      </c>
      <c r="BC11" s="2"/>
      <c r="BD11" s="3"/>
    </row>
    <row r="12" spans="1:56" x14ac:dyDescent="0.25">
      <c r="A12" s="1" t="s">
        <v>9</v>
      </c>
      <c r="B12" s="1" t="s">
        <v>0</v>
      </c>
      <c r="C12" s="3">
        <v>1.19</v>
      </c>
      <c r="D12" s="2">
        <f>80000</f>
        <v>80000</v>
      </c>
      <c r="E12" s="2">
        <v>20</v>
      </c>
      <c r="F12" s="2">
        <f>D12*E12</f>
        <v>1600000</v>
      </c>
      <c r="G12" s="2">
        <f t="shared" si="3"/>
        <v>1600000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SUM(G12:P12)</f>
        <v>1600000</v>
      </c>
      <c r="R12" s="2">
        <v>2200</v>
      </c>
      <c r="S12">
        <v>852</v>
      </c>
      <c r="T12">
        <f t="shared" si="8"/>
        <v>1765.4919786096257</v>
      </c>
      <c r="U12" s="1">
        <f>0.17</f>
        <v>0.17</v>
      </c>
      <c r="V12" s="2">
        <f>R12*U12</f>
        <v>374</v>
      </c>
      <c r="W12" s="2">
        <v>1710</v>
      </c>
      <c r="X12" s="2">
        <f t="shared" si="9"/>
        <v>6398022.3529411759</v>
      </c>
      <c r="Y12" s="2">
        <f t="shared" si="5"/>
        <v>639802.23529411759</v>
      </c>
      <c r="Z12" s="2">
        <f t="shared" si="5"/>
        <v>621167.21873215307</v>
      </c>
      <c r="AA12" s="2">
        <f t="shared" si="5"/>
        <v>603074.96964286698</v>
      </c>
      <c r="AB12" s="2">
        <f t="shared" si="5"/>
        <v>585509.67926491948</v>
      </c>
      <c r="AC12" s="2">
        <f t="shared" si="5"/>
        <v>568455.99928632961</v>
      </c>
      <c r="AD12" s="2">
        <f t="shared" si="5"/>
        <v>551899.02843332966</v>
      </c>
      <c r="AE12" s="2">
        <f t="shared" si="5"/>
        <v>535824.29944983462</v>
      </c>
      <c r="AF12" s="2">
        <f t="shared" si="5"/>
        <v>520217.7664561501</v>
      </c>
      <c r="AG12" s="2">
        <f t="shared" si="5"/>
        <v>505065.7926758739</v>
      </c>
      <c r="AH12" s="2">
        <f t="shared" si="5"/>
        <v>490355.13852026593</v>
      </c>
      <c r="AI12" s="2">
        <f t="shared" si="10"/>
        <v>5621372.1277558403</v>
      </c>
      <c r="AJ12" s="2">
        <v>145</v>
      </c>
      <c r="AK12" s="2">
        <v>10</v>
      </c>
      <c r="AL12" s="2">
        <f>AK12*AJ12</f>
        <v>1450</v>
      </c>
      <c r="AM12" s="2">
        <f>AL12*0.17</f>
        <v>246.50000000000003</v>
      </c>
      <c r="AN12" s="2">
        <f t="shared" si="11"/>
        <v>1656915</v>
      </c>
      <c r="AO12" s="2">
        <f t="shared" si="12"/>
        <v>750</v>
      </c>
      <c r="AP12" s="2">
        <f t="shared" si="6"/>
        <v>474110.73529411759</v>
      </c>
      <c r="AQ12" s="2">
        <f t="shared" si="6"/>
        <v>460301.68475157046</v>
      </c>
      <c r="AR12" s="2">
        <f t="shared" si="6"/>
        <v>446894.83956463152</v>
      </c>
      <c r="AS12" s="2">
        <f t="shared" si="6"/>
        <v>433878.48501420539</v>
      </c>
      <c r="AT12" s="2">
        <f t="shared" si="6"/>
        <v>421241.24758660718</v>
      </c>
      <c r="AU12" s="2">
        <f t="shared" si="6"/>
        <v>408972.08503554098</v>
      </c>
      <c r="AV12" s="2">
        <f t="shared" si="6"/>
        <v>397060.27673353493</v>
      </c>
      <c r="AW12" s="2">
        <f t="shared" si="6"/>
        <v>385495.41430440283</v>
      </c>
      <c r="AX12" s="2">
        <f t="shared" si="6"/>
        <v>374267.39252854645</v>
      </c>
      <c r="AY12" s="2">
        <f t="shared" si="6"/>
        <v>363366.40051315189</v>
      </c>
      <c r="AZ12" s="2">
        <f t="shared" si="18"/>
        <v>4165588.5613263091</v>
      </c>
      <c r="BA12" s="2">
        <f t="shared" si="13"/>
        <v>2565588.5613263091</v>
      </c>
      <c r="BB12" s="3">
        <f t="shared" si="19"/>
        <v>2.603492850828943</v>
      </c>
      <c r="BC12" s="2"/>
      <c r="BD12" s="3"/>
    </row>
    <row r="13" spans="1:56" x14ac:dyDescent="0.25">
      <c r="A13" s="1" t="s">
        <v>9</v>
      </c>
      <c r="B13" s="1" t="s">
        <v>0</v>
      </c>
      <c r="C13" s="3">
        <v>1.19</v>
      </c>
      <c r="D13" s="2">
        <f>80000</f>
        <v>80000</v>
      </c>
      <c r="E13" s="2">
        <v>50</v>
      </c>
      <c r="F13" s="2">
        <f t="shared" ref="F13:F15" si="20">D13*E13</f>
        <v>4000000</v>
      </c>
      <c r="G13" s="2">
        <f t="shared" si="3"/>
        <v>4000000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7"/>
        <v>4000000</v>
      </c>
      <c r="R13" s="2">
        <v>2200</v>
      </c>
      <c r="S13">
        <v>852</v>
      </c>
      <c r="T13">
        <f t="shared" si="8"/>
        <v>1765.4919786096257</v>
      </c>
      <c r="U13" s="1">
        <f t="shared" si="4"/>
        <v>0.17</v>
      </c>
      <c r="V13" s="2">
        <f t="shared" ref="V13:V15" si="21">R13*U13</f>
        <v>374</v>
      </c>
      <c r="W13" s="2">
        <v>1710</v>
      </c>
      <c r="X13" s="2">
        <f t="shared" si="9"/>
        <v>6398022.3529411759</v>
      </c>
      <c r="Y13" s="2">
        <f t="shared" si="5"/>
        <v>639802.23529411759</v>
      </c>
      <c r="Z13" s="2">
        <f t="shared" si="5"/>
        <v>621167.21873215307</v>
      </c>
      <c r="AA13" s="2">
        <f t="shared" si="5"/>
        <v>603074.96964286698</v>
      </c>
      <c r="AB13" s="2">
        <f t="shared" si="5"/>
        <v>585509.67926491948</v>
      </c>
      <c r="AC13" s="2">
        <f t="shared" si="5"/>
        <v>568455.99928632961</v>
      </c>
      <c r="AD13" s="2">
        <f t="shared" si="5"/>
        <v>551899.02843332966</v>
      </c>
      <c r="AE13" s="2">
        <f t="shared" si="5"/>
        <v>535824.29944983462</v>
      </c>
      <c r="AF13" s="2">
        <f t="shared" si="5"/>
        <v>520217.7664561501</v>
      </c>
      <c r="AG13" s="2">
        <f t="shared" si="5"/>
        <v>505065.7926758739</v>
      </c>
      <c r="AH13" s="2">
        <f t="shared" si="5"/>
        <v>490355.13852026593</v>
      </c>
      <c r="AI13" s="2">
        <f t="shared" si="10"/>
        <v>5621372.1277558403</v>
      </c>
      <c r="AJ13" s="2">
        <v>145</v>
      </c>
      <c r="AK13" s="2">
        <v>10</v>
      </c>
      <c r="AL13" s="2">
        <f t="shared" ref="AL13:AL15" si="22">AK13*AJ13</f>
        <v>1450</v>
      </c>
      <c r="AM13" s="2">
        <f t="shared" ref="AM13:AM15" si="23">AL13*0.17</f>
        <v>246.50000000000003</v>
      </c>
      <c r="AN13" s="2">
        <f t="shared" si="11"/>
        <v>1656915</v>
      </c>
      <c r="AO13" s="2">
        <f t="shared" si="12"/>
        <v>750</v>
      </c>
      <c r="AP13" s="2">
        <f t="shared" si="6"/>
        <v>474110.73529411759</v>
      </c>
      <c r="AQ13" s="2">
        <f t="shared" si="6"/>
        <v>460301.68475157046</v>
      </c>
      <c r="AR13" s="2">
        <f t="shared" si="6"/>
        <v>446894.83956463152</v>
      </c>
      <c r="AS13" s="2">
        <f t="shared" si="6"/>
        <v>433878.48501420539</v>
      </c>
      <c r="AT13" s="2">
        <f t="shared" si="6"/>
        <v>421241.24758660718</v>
      </c>
      <c r="AU13" s="2">
        <f t="shared" si="6"/>
        <v>408972.08503554098</v>
      </c>
      <c r="AV13" s="2">
        <f t="shared" si="6"/>
        <v>397060.27673353493</v>
      </c>
      <c r="AW13" s="2">
        <f t="shared" si="6"/>
        <v>385495.41430440283</v>
      </c>
      <c r="AX13" s="2">
        <f t="shared" si="6"/>
        <v>374267.39252854645</v>
      </c>
      <c r="AY13" s="2">
        <f t="shared" si="6"/>
        <v>363366.40051315189</v>
      </c>
      <c r="AZ13" s="2">
        <f t="shared" si="18"/>
        <v>4165588.5613263091</v>
      </c>
      <c r="BA13" s="2">
        <f t="shared" si="13"/>
        <v>165588.56132630911</v>
      </c>
      <c r="BB13" s="3">
        <f t="shared" si="19"/>
        <v>1.0413971403315774</v>
      </c>
      <c r="BC13" s="2"/>
      <c r="BD13" s="3"/>
    </row>
    <row r="14" spans="1:56" x14ac:dyDescent="0.25">
      <c r="A14" s="1" t="s">
        <v>8</v>
      </c>
      <c r="B14" s="1" t="s">
        <v>1</v>
      </c>
      <c r="C14" s="3">
        <v>1.82</v>
      </c>
      <c r="D14" s="2">
        <v>208153</v>
      </c>
      <c r="E14" s="2">
        <v>20</v>
      </c>
      <c r="F14" s="2">
        <f t="shared" si="20"/>
        <v>4163060</v>
      </c>
      <c r="G14" s="2">
        <f t="shared" si="3"/>
        <v>4163060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7"/>
        <v>4163060</v>
      </c>
      <c r="R14" s="2">
        <v>2200</v>
      </c>
      <c r="S14">
        <v>852</v>
      </c>
      <c r="T14">
        <f t="shared" si="8"/>
        <v>1765.4919786096257</v>
      </c>
      <c r="U14" s="1">
        <f t="shared" si="4"/>
        <v>0.17</v>
      </c>
      <c r="V14" s="2">
        <f t="shared" si="21"/>
        <v>374</v>
      </c>
      <c r="W14" s="2">
        <v>1710</v>
      </c>
      <c r="X14" s="2">
        <f t="shared" si="9"/>
        <v>6398022.3529411759</v>
      </c>
      <c r="Y14" s="2">
        <f t="shared" si="5"/>
        <v>639802.23529411759</v>
      </c>
      <c r="Z14" s="2">
        <f t="shared" si="5"/>
        <v>621167.21873215307</v>
      </c>
      <c r="AA14" s="2">
        <f t="shared" si="5"/>
        <v>603074.96964286698</v>
      </c>
      <c r="AB14" s="2">
        <f t="shared" si="5"/>
        <v>585509.67926491948</v>
      </c>
      <c r="AC14" s="2">
        <f t="shared" si="5"/>
        <v>568455.99928632961</v>
      </c>
      <c r="AD14" s="2">
        <f t="shared" si="5"/>
        <v>551899.02843332966</v>
      </c>
      <c r="AE14" s="2">
        <f t="shared" si="5"/>
        <v>535824.29944983462</v>
      </c>
      <c r="AF14" s="2">
        <f t="shared" si="5"/>
        <v>520217.7664561501</v>
      </c>
      <c r="AG14" s="2">
        <f t="shared" si="5"/>
        <v>505065.7926758739</v>
      </c>
      <c r="AH14" s="2">
        <f t="shared" si="5"/>
        <v>490355.13852026593</v>
      </c>
      <c r="AI14" s="2">
        <f t="shared" si="10"/>
        <v>5621372.1277558403</v>
      </c>
      <c r="AJ14" s="2">
        <v>116</v>
      </c>
      <c r="AK14" s="2">
        <v>10</v>
      </c>
      <c r="AL14" s="2">
        <f t="shared" si="22"/>
        <v>1160</v>
      </c>
      <c r="AM14" s="2">
        <f t="shared" si="23"/>
        <v>197.20000000000002</v>
      </c>
      <c r="AN14" s="2">
        <f t="shared" si="11"/>
        <v>1325532</v>
      </c>
      <c r="AO14" s="2">
        <f t="shared" si="12"/>
        <v>1040</v>
      </c>
      <c r="AP14" s="2">
        <f t="shared" si="6"/>
        <v>507249.03529411758</v>
      </c>
      <c r="AQ14" s="2">
        <f t="shared" si="6"/>
        <v>492474.79154768697</v>
      </c>
      <c r="AR14" s="2">
        <f t="shared" si="6"/>
        <v>478130.86558027862</v>
      </c>
      <c r="AS14" s="2">
        <f t="shared" si="6"/>
        <v>464204.7238643482</v>
      </c>
      <c r="AT14" s="2">
        <f t="shared" si="6"/>
        <v>450684.19792655169</v>
      </c>
      <c r="AU14" s="2">
        <f t="shared" si="6"/>
        <v>437557.47371509875</v>
      </c>
      <c r="AV14" s="2">
        <f t="shared" si="6"/>
        <v>424813.08127679484</v>
      </c>
      <c r="AW14" s="2">
        <f t="shared" si="6"/>
        <v>412439.88473475224</v>
      </c>
      <c r="AX14" s="2">
        <f t="shared" si="6"/>
        <v>400427.07255801192</v>
      </c>
      <c r="AY14" s="2">
        <f t="shared" si="6"/>
        <v>388764.14811457467</v>
      </c>
      <c r="AZ14" s="2">
        <f t="shared" si="18"/>
        <v>4456745.2746122153</v>
      </c>
      <c r="BA14" s="2">
        <f t="shared" si="13"/>
        <v>293685.27461221535</v>
      </c>
      <c r="BB14" s="3">
        <f t="shared" si="19"/>
        <v>1.0705455301178017</v>
      </c>
      <c r="BC14" s="2"/>
      <c r="BD14" s="3"/>
    </row>
    <row r="15" spans="1:56" x14ac:dyDescent="0.25">
      <c r="A15" s="1" t="s">
        <v>8</v>
      </c>
      <c r="B15" s="1" t="s">
        <v>1</v>
      </c>
      <c r="C15" s="3">
        <v>1.82</v>
      </c>
      <c r="D15" s="2">
        <v>208153</v>
      </c>
      <c r="E15" s="2">
        <v>50</v>
      </c>
      <c r="F15" s="2">
        <f t="shared" si="20"/>
        <v>10407650</v>
      </c>
      <c r="G15" s="2">
        <f t="shared" si="3"/>
        <v>10407650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7"/>
        <v>10407650</v>
      </c>
      <c r="R15" s="2">
        <v>2200</v>
      </c>
      <c r="S15">
        <v>852</v>
      </c>
      <c r="T15">
        <f t="shared" si="8"/>
        <v>1765.4919786096257</v>
      </c>
      <c r="U15" s="1">
        <f t="shared" si="4"/>
        <v>0.17</v>
      </c>
      <c r="V15" s="2">
        <f t="shared" si="21"/>
        <v>374</v>
      </c>
      <c r="W15" s="2">
        <v>1710</v>
      </c>
      <c r="X15" s="2">
        <f t="shared" si="9"/>
        <v>6398022.3529411759</v>
      </c>
      <c r="Y15" s="2">
        <f t="shared" si="5"/>
        <v>639802.23529411759</v>
      </c>
      <c r="Z15" s="2">
        <f t="shared" si="5"/>
        <v>621167.21873215307</v>
      </c>
      <c r="AA15" s="2">
        <f t="shared" si="5"/>
        <v>603074.96964286698</v>
      </c>
      <c r="AB15" s="2">
        <f t="shared" si="5"/>
        <v>585509.67926491948</v>
      </c>
      <c r="AC15" s="2">
        <f t="shared" si="5"/>
        <v>568455.99928632961</v>
      </c>
      <c r="AD15" s="2">
        <f t="shared" si="5"/>
        <v>551899.02843332966</v>
      </c>
      <c r="AE15" s="2">
        <f t="shared" si="5"/>
        <v>535824.29944983462</v>
      </c>
      <c r="AF15" s="2">
        <f t="shared" si="5"/>
        <v>520217.7664561501</v>
      </c>
      <c r="AG15" s="2">
        <f t="shared" si="5"/>
        <v>505065.7926758739</v>
      </c>
      <c r="AH15" s="2">
        <f t="shared" si="5"/>
        <v>490355.13852026593</v>
      </c>
      <c r="AI15" s="2">
        <f t="shared" si="10"/>
        <v>5621372.1277558403</v>
      </c>
      <c r="AJ15" s="2">
        <v>116</v>
      </c>
      <c r="AK15" s="2">
        <v>10</v>
      </c>
      <c r="AL15" s="2">
        <f t="shared" si="22"/>
        <v>1160</v>
      </c>
      <c r="AM15" s="2">
        <f t="shared" si="23"/>
        <v>197.20000000000002</v>
      </c>
      <c r="AN15" s="2">
        <f t="shared" si="11"/>
        <v>1325532</v>
      </c>
      <c r="AO15" s="2">
        <f t="shared" si="12"/>
        <v>1040</v>
      </c>
      <c r="AP15" s="2">
        <f t="shared" si="6"/>
        <v>507249.03529411758</v>
      </c>
      <c r="AQ15" s="2">
        <f t="shared" si="6"/>
        <v>492474.79154768697</v>
      </c>
      <c r="AR15" s="2">
        <f t="shared" si="6"/>
        <v>478130.86558027862</v>
      </c>
      <c r="AS15" s="2">
        <f t="shared" si="6"/>
        <v>464204.7238643482</v>
      </c>
      <c r="AT15" s="2">
        <f t="shared" si="6"/>
        <v>450684.19792655169</v>
      </c>
      <c r="AU15" s="2">
        <f t="shared" si="6"/>
        <v>437557.47371509875</v>
      </c>
      <c r="AV15" s="2">
        <f t="shared" si="6"/>
        <v>424813.08127679484</v>
      </c>
      <c r="AW15" s="2">
        <f t="shared" si="6"/>
        <v>412439.88473475224</v>
      </c>
      <c r="AX15" s="2">
        <f t="shared" si="6"/>
        <v>400427.07255801192</v>
      </c>
      <c r="AY15" s="2">
        <f t="shared" si="6"/>
        <v>388764.14811457467</v>
      </c>
      <c r="AZ15" s="2">
        <f t="shared" si="18"/>
        <v>4456745.2746122153</v>
      </c>
      <c r="BA15" s="2">
        <f t="shared" si="13"/>
        <v>-5950904.7253877847</v>
      </c>
      <c r="BB15" s="3">
        <f t="shared" si="19"/>
        <v>0.42821821204712068</v>
      </c>
      <c r="BC15" s="2"/>
      <c r="BD15" s="3"/>
    </row>
    <row r="16" spans="1:56" x14ac:dyDescent="0.25">
      <c r="A16" s="1" t="s">
        <v>8</v>
      </c>
      <c r="B16" s="1" t="s">
        <v>1</v>
      </c>
      <c r="C16" s="3">
        <v>2.13</v>
      </c>
      <c r="D16" s="2">
        <f>252561</f>
        <v>252561</v>
      </c>
      <c r="E16" s="2">
        <v>20</v>
      </c>
      <c r="F16" s="2">
        <f>D16*E16</f>
        <v>5051220</v>
      </c>
      <c r="G16" s="2">
        <f t="shared" si="3"/>
        <v>5051220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7"/>
        <v>5051220</v>
      </c>
      <c r="R16" s="2">
        <v>2200</v>
      </c>
      <c r="S16">
        <v>852</v>
      </c>
      <c r="T16">
        <f t="shared" si="8"/>
        <v>1765.4919786096257</v>
      </c>
      <c r="U16" s="1">
        <f t="shared" si="4"/>
        <v>0.17</v>
      </c>
      <c r="V16" s="2">
        <f>R16*U16</f>
        <v>374</v>
      </c>
      <c r="W16" s="2">
        <v>1710</v>
      </c>
      <c r="X16" s="2">
        <f t="shared" si="9"/>
        <v>6398022.3529411759</v>
      </c>
      <c r="Y16" s="2">
        <f t="shared" si="5"/>
        <v>639802.23529411759</v>
      </c>
      <c r="Z16" s="2">
        <f t="shared" si="5"/>
        <v>621167.21873215307</v>
      </c>
      <c r="AA16" s="2">
        <f t="shared" si="5"/>
        <v>603074.96964286698</v>
      </c>
      <c r="AB16" s="2">
        <f t="shared" si="5"/>
        <v>585509.67926491948</v>
      </c>
      <c r="AC16" s="2">
        <f t="shared" si="5"/>
        <v>568455.99928632961</v>
      </c>
      <c r="AD16" s="2">
        <f t="shared" si="5"/>
        <v>551899.02843332966</v>
      </c>
      <c r="AE16" s="2">
        <f t="shared" si="5"/>
        <v>535824.29944983462</v>
      </c>
      <c r="AF16" s="2">
        <f t="shared" si="5"/>
        <v>520217.7664561501</v>
      </c>
      <c r="AG16" s="2">
        <f t="shared" si="5"/>
        <v>505065.7926758739</v>
      </c>
      <c r="AH16" s="2">
        <f t="shared" si="5"/>
        <v>490355.13852026593</v>
      </c>
      <c r="AI16" s="2">
        <f t="shared" si="10"/>
        <v>5621372.1277558403</v>
      </c>
      <c r="AJ16" s="2">
        <v>116</v>
      </c>
      <c r="AK16" s="2">
        <v>10</v>
      </c>
      <c r="AL16" s="2">
        <f>AK16*AJ16</f>
        <v>1160</v>
      </c>
      <c r="AM16" s="2">
        <f>AL16*0.17</f>
        <v>197.20000000000002</v>
      </c>
      <c r="AN16" s="2">
        <f t="shared" si="11"/>
        <v>1325532</v>
      </c>
      <c r="AO16" s="2">
        <f t="shared" si="12"/>
        <v>1040</v>
      </c>
      <c r="AP16" s="2">
        <f t="shared" si="6"/>
        <v>507249.03529411758</v>
      </c>
      <c r="AQ16" s="2">
        <f t="shared" si="6"/>
        <v>492474.79154768697</v>
      </c>
      <c r="AR16" s="2">
        <f t="shared" si="6"/>
        <v>478130.86558027862</v>
      </c>
      <c r="AS16" s="2">
        <f t="shared" si="6"/>
        <v>464204.7238643482</v>
      </c>
      <c r="AT16" s="2">
        <f t="shared" si="6"/>
        <v>450684.19792655169</v>
      </c>
      <c r="AU16" s="2">
        <f t="shared" si="6"/>
        <v>437557.47371509875</v>
      </c>
      <c r="AV16" s="2">
        <f t="shared" si="6"/>
        <v>424813.08127679484</v>
      </c>
      <c r="AW16" s="2">
        <f t="shared" si="6"/>
        <v>412439.88473475224</v>
      </c>
      <c r="AX16" s="2">
        <f t="shared" si="6"/>
        <v>400427.07255801192</v>
      </c>
      <c r="AY16" s="2">
        <f t="shared" si="6"/>
        <v>388764.14811457467</v>
      </c>
      <c r="AZ16" s="2">
        <f t="shared" si="18"/>
        <v>4456745.2746122153</v>
      </c>
      <c r="BA16" s="2">
        <f t="shared" si="13"/>
        <v>-594474.72538778465</v>
      </c>
      <c r="BB16" s="3">
        <f t="shared" si="19"/>
        <v>0.88231066447555551</v>
      </c>
      <c r="BC16" s="2"/>
      <c r="BD16" s="3"/>
    </row>
    <row r="17" spans="1:56" x14ac:dyDescent="0.25">
      <c r="A17" s="1" t="s">
        <v>8</v>
      </c>
      <c r="B17" s="1" t="s">
        <v>1</v>
      </c>
      <c r="C17" s="3">
        <v>2.13</v>
      </c>
      <c r="D17" s="2">
        <f>252561</f>
        <v>252561</v>
      </c>
      <c r="E17" s="2">
        <v>50</v>
      </c>
      <c r="F17" s="2">
        <f>D17*E17</f>
        <v>12628050</v>
      </c>
      <c r="G17" s="2">
        <f t="shared" si="3"/>
        <v>12628050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7"/>
        <v>12628050</v>
      </c>
      <c r="R17" s="2">
        <v>2200</v>
      </c>
      <c r="S17">
        <v>852</v>
      </c>
      <c r="T17">
        <f t="shared" si="8"/>
        <v>1765.4919786096257</v>
      </c>
      <c r="U17" s="1">
        <f t="shared" si="4"/>
        <v>0.17</v>
      </c>
      <c r="V17" s="2">
        <f>R17*U17</f>
        <v>374</v>
      </c>
      <c r="W17" s="2">
        <v>1710</v>
      </c>
      <c r="X17" s="2">
        <f t="shared" si="9"/>
        <v>6398022.3529411759</v>
      </c>
      <c r="Y17" s="2">
        <f t="shared" si="5"/>
        <v>639802.23529411759</v>
      </c>
      <c r="Z17" s="2">
        <f t="shared" si="5"/>
        <v>621167.21873215307</v>
      </c>
      <c r="AA17" s="2">
        <f t="shared" si="5"/>
        <v>603074.96964286698</v>
      </c>
      <c r="AB17" s="2">
        <f t="shared" si="5"/>
        <v>585509.67926491948</v>
      </c>
      <c r="AC17" s="2">
        <f t="shared" si="5"/>
        <v>568455.99928632961</v>
      </c>
      <c r="AD17" s="2">
        <f t="shared" si="5"/>
        <v>551899.02843332966</v>
      </c>
      <c r="AE17" s="2">
        <f t="shared" si="5"/>
        <v>535824.29944983462</v>
      </c>
      <c r="AF17" s="2">
        <f t="shared" si="5"/>
        <v>520217.7664561501</v>
      </c>
      <c r="AG17" s="2">
        <f t="shared" si="5"/>
        <v>505065.7926758739</v>
      </c>
      <c r="AH17" s="2">
        <f t="shared" si="5"/>
        <v>490355.13852026593</v>
      </c>
      <c r="AI17" s="2">
        <f t="shared" si="10"/>
        <v>5621372.1277558403</v>
      </c>
      <c r="AJ17" s="2">
        <v>116</v>
      </c>
      <c r="AK17" s="2">
        <v>10</v>
      </c>
      <c r="AL17" s="2">
        <f>AK17*AJ17</f>
        <v>1160</v>
      </c>
      <c r="AM17" s="2">
        <f>AL17*0.17</f>
        <v>197.20000000000002</v>
      </c>
      <c r="AN17" s="2">
        <f t="shared" si="11"/>
        <v>1325532</v>
      </c>
      <c r="AO17" s="2">
        <f t="shared" si="12"/>
        <v>1040</v>
      </c>
      <c r="AP17" s="2">
        <f t="shared" si="6"/>
        <v>507249.03529411758</v>
      </c>
      <c r="AQ17" s="2">
        <f t="shared" si="6"/>
        <v>492474.79154768697</v>
      </c>
      <c r="AR17" s="2">
        <f t="shared" si="6"/>
        <v>478130.86558027862</v>
      </c>
      <c r="AS17" s="2">
        <f t="shared" si="6"/>
        <v>464204.7238643482</v>
      </c>
      <c r="AT17" s="2">
        <f t="shared" si="6"/>
        <v>450684.19792655169</v>
      </c>
      <c r="AU17" s="2">
        <f t="shared" si="6"/>
        <v>437557.47371509875</v>
      </c>
      <c r="AV17" s="2">
        <f t="shared" si="6"/>
        <v>424813.08127679484</v>
      </c>
      <c r="AW17" s="2">
        <f t="shared" si="6"/>
        <v>412439.88473475224</v>
      </c>
      <c r="AX17" s="2">
        <f t="shared" si="6"/>
        <v>400427.07255801192</v>
      </c>
      <c r="AY17" s="2">
        <f t="shared" si="6"/>
        <v>388764.14811457467</v>
      </c>
      <c r="AZ17" s="2">
        <f t="shared" si="18"/>
        <v>4456745.2746122153</v>
      </c>
      <c r="BA17" s="2">
        <f t="shared" si="13"/>
        <v>-8171304.7253877847</v>
      </c>
      <c r="BB17" s="3">
        <f t="shared" si="19"/>
        <v>0.35292426579022218</v>
      </c>
      <c r="BC17" s="2"/>
      <c r="BD17" s="3"/>
    </row>
    <row r="18" spans="1:56" x14ac:dyDescent="0.25">
      <c r="A18" s="1"/>
      <c r="B18" s="1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"/>
      <c r="BC18" s="2"/>
      <c r="BD18" s="3"/>
    </row>
    <row r="19" spans="1:56" x14ac:dyDescent="0.25">
      <c r="A19" s="1"/>
      <c r="B19" s="1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6" x14ac:dyDescent="0.25">
      <c r="A20" s="1"/>
      <c r="B20" s="1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6" x14ac:dyDescent="0.25">
      <c r="A21" s="1"/>
      <c r="B21" s="1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6" x14ac:dyDescent="0.25">
      <c r="A22" s="1"/>
      <c r="B22" s="1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6" x14ac:dyDescent="0.25">
      <c r="A23" s="1"/>
      <c r="B23" s="1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6" x14ac:dyDescent="0.25">
      <c r="A24" s="1"/>
      <c r="B24" s="1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6" x14ac:dyDescent="0.25">
      <c r="A25" s="1"/>
      <c r="B25" s="1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6" x14ac:dyDescent="0.25">
      <c r="A26" s="1"/>
      <c r="B26" s="1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"/>
    </row>
    <row r="27" spans="1:56" x14ac:dyDescent="0.25">
      <c r="A27" s="1"/>
      <c r="B27" s="1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3"/>
    </row>
    <row r="28" spans="1:56" x14ac:dyDescent="0.25">
      <c r="A28" s="1"/>
      <c r="B28" s="1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3"/>
    </row>
    <row r="29" spans="1:56" x14ac:dyDescent="0.25">
      <c r="A29" s="1"/>
      <c r="B29" s="1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spans="1:56" x14ac:dyDescent="0.25">
      <c r="A30" s="1"/>
      <c r="B30" s="1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6" x14ac:dyDescent="0.25">
      <c r="A31" s="1"/>
      <c r="B31" s="1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6" x14ac:dyDescent="0.25">
      <c r="A32" s="1"/>
      <c r="B32" s="1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x14ac:dyDescent="0.25">
      <c r="A33" s="1"/>
      <c r="B33" s="1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x14ac:dyDescent="0.25">
      <c r="A34" s="1"/>
      <c r="B34" s="1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x14ac:dyDescent="0.25">
      <c r="A35" s="1"/>
      <c r="B35" s="1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x14ac:dyDescent="0.25">
      <c r="A36" s="1"/>
      <c r="B36" s="1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x14ac:dyDescent="0.25">
      <c r="A37" s="1"/>
      <c r="B37" s="1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x14ac:dyDescent="0.25">
      <c r="A38" s="1"/>
      <c r="B38" s="1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x14ac:dyDescent="0.25">
      <c r="A39" s="1"/>
      <c r="B39" s="1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x14ac:dyDescent="0.25">
      <c r="A40" s="1"/>
      <c r="B40" s="1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spans="1:54" x14ac:dyDescent="0.25">
      <c r="A41" s="1"/>
      <c r="B41" s="1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3"/>
    </row>
    <row r="42" spans="1:54" x14ac:dyDescent="0.25">
      <c r="A42" s="1"/>
      <c r="B42" s="1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3"/>
    </row>
    <row r="43" spans="1:54" x14ac:dyDescent="0.25">
      <c r="A43" s="1"/>
      <c r="B43" s="1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3"/>
    </row>
    <row r="44" spans="1:54" x14ac:dyDescent="0.25">
      <c r="A44" s="1"/>
      <c r="B44" s="1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3"/>
    </row>
    <row r="45" spans="1:54" x14ac:dyDescent="0.25">
      <c r="A45" s="1"/>
      <c r="B45" s="1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spans="1:54" x14ac:dyDescent="0.25">
      <c r="A46" s="1"/>
      <c r="B46" s="1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3"/>
    </row>
    <row r="47" spans="1:54" x14ac:dyDescent="0.25">
      <c r="A47" s="1"/>
      <c r="B47" s="1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3"/>
    </row>
    <row r="48" spans="1:54" x14ac:dyDescent="0.25">
      <c r="A48" s="1"/>
      <c r="B48" s="1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spans="1:54" x14ac:dyDescent="0.25">
      <c r="A49" s="1"/>
      <c r="B49" s="1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3"/>
    </row>
    <row r="50" spans="1:54" x14ac:dyDescent="0.25">
      <c r="A50" s="1"/>
      <c r="B50" s="1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1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3"/>
    </row>
    <row r="51" spans="1:54" x14ac:dyDescent="0.25">
      <c r="A51" s="1"/>
      <c r="B51" s="1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3"/>
    </row>
    <row r="52" spans="1:54" x14ac:dyDescent="0.25">
      <c r="A52" s="1"/>
      <c r="B52" s="1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3"/>
  <sheetViews>
    <sheetView topLeftCell="AV23" workbookViewId="0">
      <selection activeCell="BG41" sqref="BG41"/>
    </sheetView>
  </sheetViews>
  <sheetFormatPr defaultColWidth="15.28515625" defaultRowHeight="15" x14ac:dyDescent="0.25"/>
  <cols>
    <col min="1" max="1" width="19.42578125" bestFit="1" customWidth="1"/>
    <col min="2" max="2" width="7" bestFit="1" customWidth="1"/>
    <col min="3" max="3" width="6" bestFit="1" customWidth="1"/>
    <col min="4" max="4" width="6.5703125" bestFit="1" customWidth="1"/>
    <col min="5" max="5" width="6" bestFit="1" customWidth="1"/>
    <col min="6" max="6" width="15.42578125" bestFit="1" customWidth="1"/>
    <col min="7" max="7" width="17.5703125" style="8" bestFit="1" customWidth="1"/>
    <col min="8" max="8" width="14.7109375" bestFit="1" customWidth="1"/>
    <col min="9" max="9" width="14.7109375" style="10" customWidth="1"/>
    <col min="10" max="10" width="12.7109375" bestFit="1" customWidth="1"/>
    <col min="11" max="11" width="12.7109375" style="10" customWidth="1"/>
    <col min="12" max="12" width="12.85546875" bestFit="1" customWidth="1"/>
    <col min="13" max="13" width="11.85546875" bestFit="1" customWidth="1"/>
    <col min="14" max="14" width="12.85546875" bestFit="1" customWidth="1"/>
    <col min="15" max="15" width="14.28515625" style="10" bestFit="1" customWidth="1"/>
    <col min="16" max="16" width="13.28515625" style="14" bestFit="1" customWidth="1"/>
    <col min="17" max="28" width="13.28515625" style="16" customWidth="1"/>
    <col min="29" max="29" width="15.42578125" bestFit="1" customWidth="1"/>
    <col min="30" max="30" width="14.7109375" bestFit="1" customWidth="1"/>
    <col min="31" max="31" width="14.7109375" style="10" customWidth="1"/>
    <col min="32" max="32" width="12.7109375" bestFit="1" customWidth="1"/>
    <col min="33" max="33" width="12.7109375" style="10" customWidth="1"/>
    <col min="34" max="34" width="12.85546875" bestFit="1" customWidth="1"/>
    <col min="35" max="35" width="11.85546875" bestFit="1" customWidth="1"/>
    <col min="36" max="36" width="12.85546875" bestFit="1" customWidth="1"/>
    <col min="37" max="37" width="14.28515625" style="10" bestFit="1" customWidth="1"/>
    <col min="38" max="38" width="13.28515625" style="14" bestFit="1" customWidth="1"/>
    <col min="39" max="49" width="13.28515625" style="16" customWidth="1"/>
  </cols>
  <sheetData>
    <row r="1" spans="1:53" ht="45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58</v>
      </c>
      <c r="G1" s="8" t="s">
        <v>59</v>
      </c>
      <c r="H1" s="1" t="s">
        <v>15</v>
      </c>
      <c r="I1" s="9" t="s">
        <v>63</v>
      </c>
      <c r="J1" s="1" t="s">
        <v>32</v>
      </c>
      <c r="K1" s="9" t="s">
        <v>64</v>
      </c>
      <c r="L1" s="1" t="s">
        <v>12</v>
      </c>
      <c r="M1" s="1" t="s">
        <v>60</v>
      </c>
      <c r="N1" s="1" t="s">
        <v>16</v>
      </c>
      <c r="O1" s="9" t="s">
        <v>61</v>
      </c>
      <c r="P1" s="12" t="s">
        <v>62</v>
      </c>
      <c r="Q1" s="1">
        <v>0</v>
      </c>
      <c r="R1" s="1">
        <v>1</v>
      </c>
      <c r="S1" s="1">
        <v>2</v>
      </c>
      <c r="T1" s="1">
        <v>3</v>
      </c>
      <c r="U1" s="1">
        <v>4</v>
      </c>
      <c r="V1" s="1">
        <v>5</v>
      </c>
      <c r="W1" s="1">
        <v>6</v>
      </c>
      <c r="X1" s="1">
        <v>7</v>
      </c>
      <c r="Y1" s="1">
        <v>8</v>
      </c>
      <c r="Z1" s="1">
        <v>9</v>
      </c>
      <c r="AA1" s="1" t="s">
        <v>66</v>
      </c>
      <c r="AB1" s="1" t="s">
        <v>69</v>
      </c>
      <c r="AC1" t="s">
        <v>58</v>
      </c>
      <c r="AD1" s="1" t="s">
        <v>15</v>
      </c>
      <c r="AE1" s="9" t="s">
        <v>63</v>
      </c>
      <c r="AF1" s="1" t="s">
        <v>32</v>
      </c>
      <c r="AG1" s="9" t="s">
        <v>64</v>
      </c>
      <c r="AH1" s="1" t="s">
        <v>12</v>
      </c>
      <c r="AI1" s="1" t="s">
        <v>60</v>
      </c>
      <c r="AJ1" s="1" t="s">
        <v>16</v>
      </c>
      <c r="AK1" s="9" t="s">
        <v>61</v>
      </c>
      <c r="AL1" s="12" t="s">
        <v>62</v>
      </c>
      <c r="AM1" s="1">
        <v>0</v>
      </c>
      <c r="AN1" s="1">
        <v>1</v>
      </c>
      <c r="AO1" s="1">
        <v>2</v>
      </c>
      <c r="AP1" s="1">
        <v>3</v>
      </c>
      <c r="AQ1" s="1">
        <v>4</v>
      </c>
      <c r="AR1" s="1">
        <v>5</v>
      </c>
      <c r="AS1" s="1">
        <v>6</v>
      </c>
      <c r="AT1" s="1">
        <v>7</v>
      </c>
      <c r="AU1" s="1">
        <v>8</v>
      </c>
      <c r="AV1" s="1">
        <v>9</v>
      </c>
      <c r="AW1" s="1" t="s">
        <v>66</v>
      </c>
      <c r="AX1" s="1" t="s">
        <v>65</v>
      </c>
      <c r="AY1" s="1" t="s">
        <v>65</v>
      </c>
    </row>
    <row r="2" spans="1:53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>
        <v>20</v>
      </c>
      <c r="G2" s="8">
        <f>F2*E2</f>
        <v>358400</v>
      </c>
      <c r="H2">
        <v>839</v>
      </c>
      <c r="I2" s="10">
        <f>H2*D2</f>
        <v>26142401</v>
      </c>
      <c r="J2" s="7">
        <f>330147/187</f>
        <v>1765.4919786096257</v>
      </c>
      <c r="K2" s="11">
        <f>J2*D2</f>
        <v>55010964.561497323</v>
      </c>
      <c r="L2" s="1">
        <f t="shared" ref="L2:L21" si="0">0.17</f>
        <v>0.17</v>
      </c>
      <c r="M2" s="7">
        <f>L2*D2</f>
        <v>5297.0300000000007</v>
      </c>
      <c r="N2" s="2">
        <v>1710</v>
      </c>
      <c r="O2" s="10">
        <f>N2*M2</f>
        <v>9057921.3000000007</v>
      </c>
      <c r="P2" s="13">
        <f>I2+K2+O2</f>
        <v>90211286.861497328</v>
      </c>
      <c r="Q2" s="2">
        <f t="shared" ref="Q2:Z11" si="1">($P2/10)*(1/(1+discount_rate)^Q$1)</f>
        <v>9021128.6861497331</v>
      </c>
      <c r="R2" s="2">
        <f t="shared" si="1"/>
        <v>8758377.3651939165</v>
      </c>
      <c r="S2" s="2">
        <f t="shared" si="1"/>
        <v>8503278.9953338988</v>
      </c>
      <c r="T2" s="2">
        <f t="shared" si="1"/>
        <v>8255610.6750814551</v>
      </c>
      <c r="U2" s="2">
        <f t="shared" si="1"/>
        <v>8015155.9952247143</v>
      </c>
      <c r="V2" s="2">
        <f t="shared" si="1"/>
        <v>7781704.8497327324</v>
      </c>
      <c r="W2" s="2">
        <f t="shared" si="1"/>
        <v>7555053.2521677017</v>
      </c>
      <c r="X2" s="2">
        <f t="shared" si="1"/>
        <v>7335003.15744437</v>
      </c>
      <c r="Y2" s="2">
        <f t="shared" si="1"/>
        <v>7121362.2887809416</v>
      </c>
      <c r="Z2" s="2">
        <f t="shared" si="1"/>
        <v>6913943.9696902353</v>
      </c>
      <c r="AA2" s="15">
        <f>SUM(Q2:Z2)</f>
        <v>79260619.234799698</v>
      </c>
      <c r="AB2">
        <v>82</v>
      </c>
      <c r="AC2">
        <v>20</v>
      </c>
      <c r="AD2">
        <v>852</v>
      </c>
      <c r="AE2" s="10">
        <f t="shared" ref="AE2:AE21" si="2">AD2*AB2</f>
        <v>69864</v>
      </c>
      <c r="AF2" s="7">
        <f>330147/187</f>
        <v>1765.4919786096257</v>
      </c>
      <c r="AG2" s="11">
        <f t="shared" ref="AG2:AG21" si="3">AF2*AB2</f>
        <v>144770.3422459893</v>
      </c>
      <c r="AH2" s="1">
        <f t="shared" ref="AH2:AH21" si="4">0.17</f>
        <v>0.17</v>
      </c>
      <c r="AI2" s="7">
        <f t="shared" ref="AI2:AI21" si="5">AH2*AB2</f>
        <v>13.940000000000001</v>
      </c>
      <c r="AJ2" s="2">
        <v>1710</v>
      </c>
      <c r="AK2" s="10">
        <f>AJ2*AI2</f>
        <v>23837.4</v>
      </c>
      <c r="AL2" s="13">
        <f>AE2+AG2+AK2</f>
        <v>238471.7422459893</v>
      </c>
      <c r="AM2" s="2">
        <f t="shared" ref="AM2:AV11" si="6">($AL2/10)*(1/(1+discount_rate)^AM$1)</f>
        <v>23847.17422459893</v>
      </c>
      <c r="AN2" s="2">
        <f t="shared" si="6"/>
        <v>23152.596334562069</v>
      </c>
      <c r="AO2" s="2">
        <f t="shared" si="6"/>
        <v>22478.24886850686</v>
      </c>
      <c r="AP2" s="2">
        <f t="shared" si="6"/>
        <v>21823.542590783363</v>
      </c>
      <c r="AQ2" s="2">
        <f t="shared" si="6"/>
        <v>21187.905427945014</v>
      </c>
      <c r="AR2" s="2">
        <f t="shared" si="6"/>
        <v>20570.781968878655</v>
      </c>
      <c r="AS2" s="2">
        <f t="shared" si="6"/>
        <v>19971.632979493839</v>
      </c>
      <c r="AT2" s="2">
        <f t="shared" si="6"/>
        <v>19389.934931547414</v>
      </c>
      <c r="AU2" s="2">
        <f t="shared" si="6"/>
        <v>18825.179545191666</v>
      </c>
      <c r="AV2" s="2">
        <f t="shared" si="6"/>
        <v>18276.873344846277</v>
      </c>
      <c r="AW2" s="15">
        <f>SUM(AM2:AV2)</f>
        <v>209523.87021635409</v>
      </c>
      <c r="AX2">
        <f t="shared" ref="AX2:AX21" si="7">AA2/(G2+AW2)</f>
        <v>139.56204940744061</v>
      </c>
      <c r="AY2">
        <f t="shared" ref="AY2:AY21" si="8">AA2/G2</f>
        <v>221.15128134709738</v>
      </c>
    </row>
    <row r="3" spans="1:53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>
        <v>20</v>
      </c>
      <c r="G3" s="8">
        <f t="shared" ref="G3:G20" si="9">F3*E3</f>
        <v>91700</v>
      </c>
      <c r="H3">
        <v>839</v>
      </c>
      <c r="I3" s="10">
        <f t="shared" ref="I3:I21" si="10">H3*D3</f>
        <v>7078643</v>
      </c>
      <c r="J3" s="7">
        <f t="shared" ref="J3:J21" si="11">330147/187</f>
        <v>1765.4919786096257</v>
      </c>
      <c r="K3" s="11">
        <f t="shared" ref="K3:K21" si="12">J3*D3</f>
        <v>14895455.823529411</v>
      </c>
      <c r="L3" s="1">
        <f>0.17</f>
        <v>0.17</v>
      </c>
      <c r="M3" s="7">
        <f t="shared" ref="M3:M21" si="13">L3*D3</f>
        <v>1434.2900000000002</v>
      </c>
      <c r="N3" s="2">
        <v>1710</v>
      </c>
      <c r="O3" s="10">
        <f t="shared" ref="O3:O21" si="14">N3*M3</f>
        <v>2452635.9000000004</v>
      </c>
      <c r="P3" s="13">
        <f t="shared" ref="P3:P21" si="15">I3+K3+O3</f>
        <v>24426734.723529413</v>
      </c>
      <c r="Q3" s="2">
        <f t="shared" si="1"/>
        <v>2442673.4723529415</v>
      </c>
      <c r="R3" s="2">
        <f t="shared" si="1"/>
        <v>2371527.6430611084</v>
      </c>
      <c r="S3" s="2">
        <f t="shared" si="1"/>
        <v>2302454.0223894254</v>
      </c>
      <c r="T3" s="2">
        <f t="shared" si="1"/>
        <v>2235392.254747015</v>
      </c>
      <c r="U3" s="2">
        <f t="shared" si="1"/>
        <v>2170283.7424728302</v>
      </c>
      <c r="V3" s="2">
        <f t="shared" si="1"/>
        <v>2107071.5946338158</v>
      </c>
      <c r="W3" s="2">
        <f t="shared" si="1"/>
        <v>2045700.5773143843</v>
      </c>
      <c r="X3" s="2">
        <f t="shared" si="1"/>
        <v>1986117.0653537712</v>
      </c>
      <c r="Y3" s="2">
        <f t="shared" si="1"/>
        <v>1928268.9954890981</v>
      </c>
      <c r="Z3" s="2">
        <f t="shared" si="1"/>
        <v>1872105.8208632022</v>
      </c>
      <c r="AA3" s="15">
        <f t="shared" ref="AA3:AA43" si="16">SUM(Q3:Z3)</f>
        <v>21461595.18867759</v>
      </c>
      <c r="AB3">
        <v>71</v>
      </c>
      <c r="AC3">
        <v>20</v>
      </c>
      <c r="AD3">
        <v>852</v>
      </c>
      <c r="AE3" s="10">
        <f t="shared" si="2"/>
        <v>60492</v>
      </c>
      <c r="AF3" s="7">
        <f t="shared" ref="AF3:AF21" si="17">330147/187</f>
        <v>1765.4919786096257</v>
      </c>
      <c r="AG3" s="11">
        <f t="shared" si="3"/>
        <v>125349.93048128342</v>
      </c>
      <c r="AH3" s="1">
        <f>0.17</f>
        <v>0.17</v>
      </c>
      <c r="AI3" s="7">
        <f t="shared" si="5"/>
        <v>12.07</v>
      </c>
      <c r="AJ3" s="2">
        <v>1710</v>
      </c>
      <c r="AK3" s="10">
        <f t="shared" ref="AK3:AK21" si="18">AJ3*AI3</f>
        <v>20639.7</v>
      </c>
      <c r="AL3" s="13">
        <f t="shared" ref="AL3:AL21" si="19">AE3+AG3+AK3</f>
        <v>206481.63048128341</v>
      </c>
      <c r="AM3" s="2">
        <f t="shared" si="6"/>
        <v>20648.163048128343</v>
      </c>
      <c r="AN3" s="2">
        <f t="shared" si="6"/>
        <v>20046.760240901305</v>
      </c>
      <c r="AO3" s="2">
        <f t="shared" si="6"/>
        <v>19462.874020292529</v>
      </c>
      <c r="AP3" s="2">
        <f t="shared" si="6"/>
        <v>18895.994194458766</v>
      </c>
      <c r="AQ3" s="2">
        <f t="shared" si="6"/>
        <v>18345.625431513366</v>
      </c>
      <c r="AR3" s="2">
        <f t="shared" si="6"/>
        <v>17811.286826712007</v>
      </c>
      <c r="AS3" s="2">
        <f t="shared" si="6"/>
        <v>17292.511482244667</v>
      </c>
      <c r="AT3" s="2">
        <f t="shared" si="6"/>
        <v>16788.846099266666</v>
      </c>
      <c r="AU3" s="2">
        <f t="shared" si="6"/>
        <v>16299.850581812296</v>
      </c>
      <c r="AV3" s="2">
        <f t="shared" si="6"/>
        <v>15825.097652244949</v>
      </c>
      <c r="AW3" s="15">
        <f t="shared" ref="AW3:AW21" si="20">SUM(AM3:AV3)</f>
        <v>181417.00957757491</v>
      </c>
      <c r="AX3">
        <f t="shared" si="7"/>
        <v>78.580221795309811</v>
      </c>
      <c r="AY3">
        <f t="shared" si="8"/>
        <v>234.04138700847972</v>
      </c>
    </row>
    <row r="4" spans="1:53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>
        <v>20</v>
      </c>
      <c r="G4" s="8">
        <f t="shared" si="9"/>
        <v>273740</v>
      </c>
      <c r="H4">
        <v>839</v>
      </c>
      <c r="I4" s="10">
        <f t="shared" si="10"/>
        <v>20719105</v>
      </c>
      <c r="J4" s="7">
        <f t="shared" si="11"/>
        <v>1765.4919786096257</v>
      </c>
      <c r="K4" s="11">
        <f t="shared" si="12"/>
        <v>43598824.411764704</v>
      </c>
      <c r="L4" s="1">
        <f t="shared" si="0"/>
        <v>0.17</v>
      </c>
      <c r="M4" s="7">
        <f t="shared" si="13"/>
        <v>4198.1500000000005</v>
      </c>
      <c r="N4" s="2">
        <v>1710</v>
      </c>
      <c r="O4" s="10">
        <f t="shared" si="14"/>
        <v>7178836.5000000009</v>
      </c>
      <c r="P4" s="13">
        <f t="shared" si="15"/>
        <v>71496765.911764711</v>
      </c>
      <c r="Q4" s="2">
        <f t="shared" si="1"/>
        <v>7149676.5911764707</v>
      </c>
      <c r="R4" s="2">
        <f t="shared" si="1"/>
        <v>6941433.5836664764</v>
      </c>
      <c r="S4" s="2">
        <f t="shared" si="1"/>
        <v>6739255.9064723076</v>
      </c>
      <c r="T4" s="2">
        <f t="shared" si="1"/>
        <v>6542966.899487677</v>
      </c>
      <c r="U4" s="2">
        <f t="shared" si="1"/>
        <v>6352395.048046289</v>
      </c>
      <c r="V4" s="2">
        <f t="shared" si="1"/>
        <v>6167373.8330546496</v>
      </c>
      <c r="W4" s="2">
        <f t="shared" si="1"/>
        <v>5987741.5854899511</v>
      </c>
      <c r="X4" s="2">
        <f t="shared" si="1"/>
        <v>5813341.3451358741</v>
      </c>
      <c r="Y4" s="2">
        <f t="shared" si="1"/>
        <v>5644020.7234328883</v>
      </c>
      <c r="Z4" s="2">
        <f t="shared" si="1"/>
        <v>5479631.7703231927</v>
      </c>
      <c r="AA4" s="15">
        <f t="shared" si="16"/>
        <v>62817837.28628578</v>
      </c>
      <c r="AB4">
        <v>62</v>
      </c>
      <c r="AC4">
        <v>20</v>
      </c>
      <c r="AD4">
        <v>852</v>
      </c>
      <c r="AE4" s="10">
        <f t="shared" si="2"/>
        <v>52824</v>
      </c>
      <c r="AF4" s="7">
        <f t="shared" si="17"/>
        <v>1765.4919786096257</v>
      </c>
      <c r="AG4" s="11">
        <f t="shared" si="3"/>
        <v>109460.50267379679</v>
      </c>
      <c r="AH4" s="1">
        <f t="shared" si="4"/>
        <v>0.17</v>
      </c>
      <c r="AI4" s="7">
        <f t="shared" si="5"/>
        <v>10.540000000000001</v>
      </c>
      <c r="AJ4" s="2">
        <v>1710</v>
      </c>
      <c r="AK4" s="10">
        <f t="shared" si="18"/>
        <v>18023.400000000001</v>
      </c>
      <c r="AL4" s="13">
        <f t="shared" si="19"/>
        <v>180307.90267379678</v>
      </c>
      <c r="AM4" s="2">
        <f t="shared" si="6"/>
        <v>18030.790267379678</v>
      </c>
      <c r="AN4" s="2">
        <f t="shared" si="6"/>
        <v>17505.621618815221</v>
      </c>
      <c r="AO4" s="2">
        <f t="shared" si="6"/>
        <v>16995.749144480797</v>
      </c>
      <c r="AP4" s="2">
        <f t="shared" si="6"/>
        <v>16500.72732473864</v>
      </c>
      <c r="AQ4" s="2">
        <f t="shared" si="6"/>
        <v>16020.123616251107</v>
      </c>
      <c r="AR4" s="2">
        <f t="shared" si="6"/>
        <v>15553.518074030202</v>
      </c>
      <c r="AS4" s="2">
        <f t="shared" si="6"/>
        <v>15100.502984495341</v>
      </c>
      <c r="AT4" s="2">
        <f t="shared" si="6"/>
        <v>14660.682509218776</v>
      </c>
      <c r="AU4" s="2">
        <f t="shared" si="6"/>
        <v>14233.672339047356</v>
      </c>
      <c r="AV4" s="2">
        <f t="shared" si="6"/>
        <v>13819.099358298405</v>
      </c>
      <c r="AW4" s="15">
        <f t="shared" si="20"/>
        <v>158420.48723675552</v>
      </c>
      <c r="AX4">
        <f t="shared" si="7"/>
        <v>145.35766027094363</v>
      </c>
      <c r="AY4">
        <f t="shared" si="8"/>
        <v>229.47993455938402</v>
      </c>
      <c r="BA4" s="2"/>
    </row>
    <row r="5" spans="1:53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>
        <v>20</v>
      </c>
      <c r="G5" s="8">
        <f t="shared" si="9"/>
        <v>209220</v>
      </c>
      <c r="H5">
        <v>839</v>
      </c>
      <c r="I5" s="10">
        <f t="shared" si="10"/>
        <v>15440117</v>
      </c>
      <c r="J5" s="7">
        <f t="shared" si="11"/>
        <v>1765.4919786096257</v>
      </c>
      <c r="K5" s="11">
        <f t="shared" si="12"/>
        <v>32490348.882352941</v>
      </c>
      <c r="L5" s="1">
        <f t="shared" si="0"/>
        <v>0.17</v>
      </c>
      <c r="M5" s="7">
        <f t="shared" si="13"/>
        <v>3128.51</v>
      </c>
      <c r="N5" s="2">
        <v>1710</v>
      </c>
      <c r="O5" s="10">
        <f t="shared" si="14"/>
        <v>5349752.1000000006</v>
      </c>
      <c r="P5" s="13">
        <f t="shared" si="15"/>
        <v>53280217.982352942</v>
      </c>
      <c r="Q5" s="2">
        <f t="shared" si="1"/>
        <v>5328021.7982352944</v>
      </c>
      <c r="R5" s="2">
        <f t="shared" si="1"/>
        <v>5172836.6973158196</v>
      </c>
      <c r="S5" s="2">
        <f t="shared" si="1"/>
        <v>5022171.550792058</v>
      </c>
      <c r="T5" s="2">
        <f t="shared" si="1"/>
        <v>4875894.7095068526</v>
      </c>
      <c r="U5" s="2">
        <f t="shared" si="1"/>
        <v>4733878.3587445179</v>
      </c>
      <c r="V5" s="2">
        <f t="shared" si="1"/>
        <v>4595998.4065480754</v>
      </c>
      <c r="W5" s="2">
        <f t="shared" si="1"/>
        <v>4462134.3752893936</v>
      </c>
      <c r="X5" s="2">
        <f t="shared" si="1"/>
        <v>4332169.296397469</v>
      </c>
      <c r="Y5" s="2">
        <f t="shared" si="1"/>
        <v>4205989.6081528831</v>
      </c>
      <c r="Z5" s="2">
        <f t="shared" si="1"/>
        <v>4083485.0564591098</v>
      </c>
      <c r="AA5" s="15">
        <f t="shared" si="16"/>
        <v>46812579.85744147</v>
      </c>
      <c r="AB5">
        <v>96</v>
      </c>
      <c r="AC5">
        <v>20</v>
      </c>
      <c r="AD5">
        <v>852</v>
      </c>
      <c r="AE5" s="10">
        <f t="shared" si="2"/>
        <v>81792</v>
      </c>
      <c r="AF5" s="7">
        <f t="shared" si="17"/>
        <v>1765.4919786096257</v>
      </c>
      <c r="AG5" s="11">
        <f t="shared" si="3"/>
        <v>169487.22994652408</v>
      </c>
      <c r="AH5" s="1">
        <f t="shared" si="4"/>
        <v>0.17</v>
      </c>
      <c r="AI5" s="7">
        <f t="shared" si="5"/>
        <v>16.32</v>
      </c>
      <c r="AJ5" s="2">
        <v>1710</v>
      </c>
      <c r="AK5" s="10">
        <f t="shared" si="18"/>
        <v>27907.200000000001</v>
      </c>
      <c r="AL5" s="13">
        <f t="shared" si="19"/>
        <v>279186.42994652409</v>
      </c>
      <c r="AM5" s="2">
        <f t="shared" si="6"/>
        <v>27918.642994652408</v>
      </c>
      <c r="AN5" s="2">
        <f t="shared" si="6"/>
        <v>27105.478635584863</v>
      </c>
      <c r="AO5" s="2">
        <f t="shared" si="6"/>
        <v>26315.998675325107</v>
      </c>
      <c r="AP5" s="2">
        <f t="shared" si="6"/>
        <v>25549.51327701467</v>
      </c>
      <c r="AQ5" s="2">
        <f t="shared" si="6"/>
        <v>24805.352696130747</v>
      </c>
      <c r="AR5" s="2">
        <f t="shared" si="6"/>
        <v>24082.866695272573</v>
      </c>
      <c r="AS5" s="2">
        <f t="shared" si="6"/>
        <v>23381.423975992788</v>
      </c>
      <c r="AT5" s="2">
        <f t="shared" si="6"/>
        <v>22700.411627177462</v>
      </c>
      <c r="AU5" s="2">
        <f t="shared" si="6"/>
        <v>22039.234589492684</v>
      </c>
      <c r="AV5" s="2">
        <f t="shared" si="6"/>
        <v>21397.315135429792</v>
      </c>
      <c r="AW5" s="15">
        <f t="shared" si="20"/>
        <v>245296.23830207309</v>
      </c>
      <c r="AX5">
        <f t="shared" si="7"/>
        <v>102.99429572047471</v>
      </c>
      <c r="AY5">
        <f t="shared" si="8"/>
        <v>223.7481113537973</v>
      </c>
    </row>
    <row r="6" spans="1:53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>
        <v>20</v>
      </c>
      <c r="G6" s="8">
        <f t="shared" si="9"/>
        <v>377600</v>
      </c>
      <c r="H6">
        <v>839</v>
      </c>
      <c r="I6" s="10">
        <f t="shared" si="10"/>
        <v>27605617</v>
      </c>
      <c r="J6" s="7">
        <f t="shared" si="11"/>
        <v>1765.4919786096257</v>
      </c>
      <c r="K6" s="11">
        <f t="shared" si="12"/>
        <v>58089982.572192512</v>
      </c>
      <c r="L6" s="1">
        <f t="shared" si="0"/>
        <v>0.17</v>
      </c>
      <c r="M6" s="7">
        <f t="shared" si="13"/>
        <v>5593.51</v>
      </c>
      <c r="N6" s="2">
        <v>1710</v>
      </c>
      <c r="O6" s="10">
        <f t="shared" si="14"/>
        <v>9564902.0999999996</v>
      </c>
      <c r="P6" s="13">
        <f t="shared" si="15"/>
        <v>95260501.672192514</v>
      </c>
      <c r="Q6" s="2">
        <f t="shared" si="1"/>
        <v>9526050.1672192514</v>
      </c>
      <c r="R6" s="2">
        <f t="shared" si="1"/>
        <v>9248592.3953584973</v>
      </c>
      <c r="S6" s="2">
        <f t="shared" si="1"/>
        <v>8979215.9178237822</v>
      </c>
      <c r="T6" s="2">
        <f t="shared" si="1"/>
        <v>8717685.3571104687</v>
      </c>
      <c r="U6" s="2">
        <f t="shared" si="1"/>
        <v>8463772.1913693883</v>
      </c>
      <c r="V6" s="2">
        <f t="shared" si="1"/>
        <v>8217254.5547275618</v>
      </c>
      <c r="W6" s="2">
        <f t="shared" si="1"/>
        <v>7977917.0434248168</v>
      </c>
      <c r="X6" s="2">
        <f t="shared" si="1"/>
        <v>7745550.5275969096</v>
      </c>
      <c r="Y6" s="2">
        <f t="shared" si="1"/>
        <v>7519951.968540689</v>
      </c>
      <c r="Z6" s="2">
        <f t="shared" si="1"/>
        <v>7300924.2413016399</v>
      </c>
      <c r="AA6" s="15">
        <f t="shared" si="16"/>
        <v>83696914.364473</v>
      </c>
      <c r="AB6">
        <v>50</v>
      </c>
      <c r="AC6">
        <v>20</v>
      </c>
      <c r="AD6">
        <v>852</v>
      </c>
      <c r="AE6" s="10">
        <f t="shared" si="2"/>
        <v>42600</v>
      </c>
      <c r="AF6" s="7">
        <f t="shared" si="17"/>
        <v>1765.4919786096257</v>
      </c>
      <c r="AG6" s="11">
        <f t="shared" si="3"/>
        <v>88274.598930481283</v>
      </c>
      <c r="AH6" s="1">
        <f t="shared" si="4"/>
        <v>0.17</v>
      </c>
      <c r="AI6" s="7">
        <f t="shared" si="5"/>
        <v>8.5</v>
      </c>
      <c r="AJ6" s="2">
        <v>1710</v>
      </c>
      <c r="AK6" s="10">
        <f t="shared" si="18"/>
        <v>14535</v>
      </c>
      <c r="AL6" s="13">
        <f t="shared" si="19"/>
        <v>145409.5989304813</v>
      </c>
      <c r="AM6" s="2">
        <f t="shared" si="6"/>
        <v>14540.95989304813</v>
      </c>
      <c r="AN6" s="2">
        <f t="shared" si="6"/>
        <v>14117.436789367117</v>
      </c>
      <c r="AO6" s="2">
        <f t="shared" si="6"/>
        <v>13706.249310065161</v>
      </c>
      <c r="AP6" s="2">
        <f t="shared" si="6"/>
        <v>13307.038165111808</v>
      </c>
      <c r="AQ6" s="2">
        <f t="shared" si="6"/>
        <v>12919.454529234765</v>
      </c>
      <c r="AR6" s="2">
        <f t="shared" si="6"/>
        <v>12543.159737121132</v>
      </c>
      <c r="AS6" s="2">
        <f t="shared" si="6"/>
        <v>12177.824987496244</v>
      </c>
      <c r="AT6" s="2">
        <f t="shared" si="6"/>
        <v>11823.131055821596</v>
      </c>
      <c r="AU6" s="2">
        <f t="shared" si="6"/>
        <v>11478.768015360773</v>
      </c>
      <c r="AV6" s="2">
        <f t="shared" si="6"/>
        <v>11144.434966369683</v>
      </c>
      <c r="AW6" s="15">
        <f t="shared" si="20"/>
        <v>127758.4574489964</v>
      </c>
      <c r="AX6">
        <f t="shared" si="7"/>
        <v>165.61890501836544</v>
      </c>
      <c r="AY6">
        <f t="shared" si="8"/>
        <v>221.65496388896452</v>
      </c>
    </row>
    <row r="7" spans="1:53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>
        <v>20</v>
      </c>
      <c r="G7" s="8">
        <f t="shared" si="9"/>
        <v>75020</v>
      </c>
      <c r="H7">
        <v>839</v>
      </c>
      <c r="I7" s="10">
        <f t="shared" si="10"/>
        <v>5743794</v>
      </c>
      <c r="J7" s="7">
        <f t="shared" si="11"/>
        <v>1765.4919786096257</v>
      </c>
      <c r="K7" s="11">
        <f t="shared" si="12"/>
        <v>12086558.085561497</v>
      </c>
      <c r="L7" s="1">
        <f t="shared" si="0"/>
        <v>0.17</v>
      </c>
      <c r="M7" s="7">
        <f t="shared" si="13"/>
        <v>1163.8200000000002</v>
      </c>
      <c r="N7" s="2">
        <v>1710</v>
      </c>
      <c r="O7" s="10">
        <f t="shared" si="14"/>
        <v>1990132.2000000002</v>
      </c>
      <c r="P7" s="13">
        <f t="shared" si="15"/>
        <v>19820484.285561498</v>
      </c>
      <c r="Q7" s="2">
        <f t="shared" si="1"/>
        <v>1982048.4285561498</v>
      </c>
      <c r="R7" s="2">
        <f t="shared" si="1"/>
        <v>1924318.8626758736</v>
      </c>
      <c r="S7" s="2">
        <f t="shared" si="1"/>
        <v>1868270.7404620133</v>
      </c>
      <c r="T7" s="2">
        <f t="shared" si="1"/>
        <v>1813855.0878271973</v>
      </c>
      <c r="U7" s="2">
        <f t="shared" si="1"/>
        <v>1761024.3571137839</v>
      </c>
      <c r="V7" s="2">
        <f t="shared" si="1"/>
        <v>1709732.3855473632</v>
      </c>
      <c r="W7" s="2">
        <f t="shared" si="1"/>
        <v>1659934.3549003524</v>
      </c>
      <c r="X7" s="2">
        <f t="shared" si="1"/>
        <v>1611586.7523304392</v>
      </c>
      <c r="Y7" s="2">
        <f t="shared" si="1"/>
        <v>1564647.3323596497</v>
      </c>
      <c r="Z7" s="2">
        <f t="shared" si="1"/>
        <v>1519075.0799608252</v>
      </c>
      <c r="AA7" s="15">
        <f t="shared" si="16"/>
        <v>17414493.381733648</v>
      </c>
      <c r="AB7">
        <v>56</v>
      </c>
      <c r="AC7">
        <v>20</v>
      </c>
      <c r="AD7">
        <v>852</v>
      </c>
      <c r="AE7" s="10">
        <f t="shared" si="2"/>
        <v>47712</v>
      </c>
      <c r="AF7" s="7">
        <f t="shared" si="17"/>
        <v>1765.4919786096257</v>
      </c>
      <c r="AG7" s="11">
        <f t="shared" si="3"/>
        <v>98867.550802139041</v>
      </c>
      <c r="AH7" s="1">
        <f t="shared" si="4"/>
        <v>0.17</v>
      </c>
      <c r="AI7" s="7">
        <f t="shared" si="5"/>
        <v>9.5200000000000014</v>
      </c>
      <c r="AJ7" s="2">
        <v>1710</v>
      </c>
      <c r="AK7" s="10">
        <f t="shared" si="18"/>
        <v>16279.200000000003</v>
      </c>
      <c r="AL7" s="13">
        <f t="shared" si="19"/>
        <v>162858.75080213905</v>
      </c>
      <c r="AM7" s="2">
        <f t="shared" si="6"/>
        <v>16285.875080213906</v>
      </c>
      <c r="AN7" s="2">
        <f t="shared" si="6"/>
        <v>15811.52920409117</v>
      </c>
      <c r="AO7" s="2">
        <f t="shared" si="6"/>
        <v>15350.999227272981</v>
      </c>
      <c r="AP7" s="2">
        <f t="shared" si="6"/>
        <v>14903.882744925226</v>
      </c>
      <c r="AQ7" s="2">
        <f t="shared" si="6"/>
        <v>14469.789072742939</v>
      </c>
      <c r="AR7" s="2">
        <f t="shared" si="6"/>
        <v>14048.338905575669</v>
      </c>
      <c r="AS7" s="2">
        <f t="shared" si="6"/>
        <v>13639.163985995794</v>
      </c>
      <c r="AT7" s="2">
        <f t="shared" si="6"/>
        <v>13241.906782520187</v>
      </c>
      <c r="AU7" s="2">
        <f t="shared" si="6"/>
        <v>12856.220177204066</v>
      </c>
      <c r="AV7" s="2">
        <f t="shared" si="6"/>
        <v>12481.767162334045</v>
      </c>
      <c r="AW7" s="15">
        <f t="shared" si="20"/>
        <v>143089.47234287599</v>
      </c>
      <c r="AX7">
        <f t="shared" si="7"/>
        <v>79.842902716106863</v>
      </c>
      <c r="AY7">
        <f t="shared" si="8"/>
        <v>232.13134339820911</v>
      </c>
    </row>
    <row r="8" spans="1:53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>
        <v>20</v>
      </c>
      <c r="G8" s="8">
        <f t="shared" si="9"/>
        <v>87760</v>
      </c>
      <c r="H8">
        <v>839</v>
      </c>
      <c r="I8" s="10">
        <f t="shared" si="10"/>
        <v>6574404</v>
      </c>
      <c r="J8" s="7">
        <f t="shared" si="11"/>
        <v>1765.4919786096257</v>
      </c>
      <c r="K8" s="11">
        <f t="shared" si="12"/>
        <v>13834395.144385027</v>
      </c>
      <c r="L8" s="1">
        <f t="shared" si="0"/>
        <v>0.17</v>
      </c>
      <c r="M8" s="7">
        <f t="shared" si="13"/>
        <v>1332.1200000000001</v>
      </c>
      <c r="N8" s="2">
        <v>1710</v>
      </c>
      <c r="O8" s="10">
        <f t="shared" si="14"/>
        <v>2277925.2000000002</v>
      </c>
      <c r="P8" s="13">
        <f t="shared" si="15"/>
        <v>22686724.344385024</v>
      </c>
      <c r="Q8" s="2">
        <f t="shared" si="1"/>
        <v>2268672.4344385024</v>
      </c>
      <c r="R8" s="2">
        <f t="shared" si="1"/>
        <v>2202594.5965422355</v>
      </c>
      <c r="S8" s="2">
        <f t="shared" si="1"/>
        <v>2138441.3558662478</v>
      </c>
      <c r="T8" s="2">
        <f t="shared" si="1"/>
        <v>2076156.6561808232</v>
      </c>
      <c r="U8" s="2">
        <f t="shared" si="1"/>
        <v>2015686.0739619646</v>
      </c>
      <c r="V8" s="2">
        <f t="shared" si="1"/>
        <v>1956976.7708368588</v>
      </c>
      <c r="W8" s="2">
        <f t="shared" si="1"/>
        <v>1899977.4474144259</v>
      </c>
      <c r="X8" s="2">
        <f t="shared" si="1"/>
        <v>1844638.2984606076</v>
      </c>
      <c r="Y8" s="2">
        <f t="shared" si="1"/>
        <v>1790910.9693792306</v>
      </c>
      <c r="Z8" s="2">
        <f t="shared" si="1"/>
        <v>1738748.5139604183</v>
      </c>
      <c r="AA8" s="15">
        <f t="shared" si="16"/>
        <v>19932803.117041312</v>
      </c>
      <c r="AB8">
        <v>86</v>
      </c>
      <c r="AC8">
        <v>20</v>
      </c>
      <c r="AD8">
        <v>852</v>
      </c>
      <c r="AE8" s="10">
        <f t="shared" si="2"/>
        <v>73272</v>
      </c>
      <c r="AF8" s="7">
        <f t="shared" si="17"/>
        <v>1765.4919786096257</v>
      </c>
      <c r="AG8" s="11">
        <f t="shared" si="3"/>
        <v>151832.31016042782</v>
      </c>
      <c r="AH8" s="1">
        <f t="shared" si="4"/>
        <v>0.17</v>
      </c>
      <c r="AI8" s="7">
        <f t="shared" si="5"/>
        <v>14.620000000000001</v>
      </c>
      <c r="AJ8" s="2">
        <v>1710</v>
      </c>
      <c r="AK8" s="10">
        <f t="shared" si="18"/>
        <v>25000.2</v>
      </c>
      <c r="AL8" s="13">
        <f t="shared" si="19"/>
        <v>250104.51016042783</v>
      </c>
      <c r="AM8" s="2">
        <f t="shared" si="6"/>
        <v>25010.451016042782</v>
      </c>
      <c r="AN8" s="2">
        <f t="shared" si="6"/>
        <v>24281.99127771144</v>
      </c>
      <c r="AO8" s="2">
        <f t="shared" si="6"/>
        <v>23574.748813312075</v>
      </c>
      <c r="AP8" s="2">
        <f t="shared" si="6"/>
        <v>22888.105643992309</v>
      </c>
      <c r="AQ8" s="2">
        <f t="shared" si="6"/>
        <v>22221.461790283796</v>
      </c>
      <c r="AR8" s="2">
        <f t="shared" si="6"/>
        <v>21574.234747848346</v>
      </c>
      <c r="AS8" s="2">
        <f t="shared" si="6"/>
        <v>20945.858978493539</v>
      </c>
      <c r="AT8" s="2">
        <f t="shared" si="6"/>
        <v>20335.785416013143</v>
      </c>
      <c r="AU8" s="2">
        <f t="shared" si="6"/>
        <v>19743.480986420527</v>
      </c>
      <c r="AV8" s="2">
        <f t="shared" si="6"/>
        <v>19168.428142155852</v>
      </c>
      <c r="AW8" s="15">
        <f t="shared" si="20"/>
        <v>219744.54681227382</v>
      </c>
      <c r="AX8">
        <f t="shared" si="7"/>
        <v>64.821165487383652</v>
      </c>
      <c r="AY8">
        <f t="shared" si="8"/>
        <v>227.12856787877521</v>
      </c>
    </row>
    <row r="9" spans="1:53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>
        <v>20</v>
      </c>
      <c r="G9" s="8">
        <f t="shared" si="9"/>
        <v>57720</v>
      </c>
      <c r="H9">
        <v>839</v>
      </c>
      <c r="I9" s="10">
        <f t="shared" si="10"/>
        <v>4356088</v>
      </c>
      <c r="J9" s="7">
        <f t="shared" si="11"/>
        <v>1765.4919786096257</v>
      </c>
      <c r="K9" s="11">
        <f t="shared" si="12"/>
        <v>9166434.3529411759</v>
      </c>
      <c r="L9" s="1">
        <f t="shared" si="0"/>
        <v>0.17</v>
      </c>
      <c r="M9" s="7">
        <f t="shared" si="13"/>
        <v>882.6400000000001</v>
      </c>
      <c r="N9" s="2">
        <v>1710</v>
      </c>
      <c r="O9" s="10">
        <f t="shared" si="14"/>
        <v>1509314.4000000001</v>
      </c>
      <c r="P9" s="13">
        <f t="shared" si="15"/>
        <v>15031836.752941176</v>
      </c>
      <c r="Q9" s="2">
        <f t="shared" si="1"/>
        <v>1503183.6752941175</v>
      </c>
      <c r="R9" s="2">
        <f t="shared" si="1"/>
        <v>1459401.6264991432</v>
      </c>
      <c r="S9" s="2">
        <f t="shared" si="1"/>
        <v>1416894.783008877</v>
      </c>
      <c r="T9" s="2">
        <f t="shared" si="1"/>
        <v>1375626.0029212397</v>
      </c>
      <c r="U9" s="2">
        <f t="shared" si="1"/>
        <v>1335559.2261371261</v>
      </c>
      <c r="V9" s="2">
        <f t="shared" si="1"/>
        <v>1296659.4428515788</v>
      </c>
      <c r="W9" s="2">
        <f t="shared" si="1"/>
        <v>1258892.6629626979</v>
      </c>
      <c r="X9" s="2">
        <f t="shared" si="1"/>
        <v>1222225.8863715511</v>
      </c>
      <c r="Y9" s="2">
        <f t="shared" si="1"/>
        <v>1186627.0741471371</v>
      </c>
      <c r="Z9" s="2">
        <f t="shared" si="1"/>
        <v>1152065.1205312011</v>
      </c>
      <c r="AA9" s="15">
        <f t="shared" si="16"/>
        <v>13207135.50072467</v>
      </c>
      <c r="AB9">
        <v>62</v>
      </c>
      <c r="AC9">
        <v>20</v>
      </c>
      <c r="AD9">
        <v>852</v>
      </c>
      <c r="AE9" s="10">
        <f t="shared" si="2"/>
        <v>52824</v>
      </c>
      <c r="AF9" s="7">
        <f t="shared" si="17"/>
        <v>1765.4919786096257</v>
      </c>
      <c r="AG9" s="11">
        <f t="shared" si="3"/>
        <v>109460.50267379679</v>
      </c>
      <c r="AH9" s="1">
        <f t="shared" si="4"/>
        <v>0.17</v>
      </c>
      <c r="AI9" s="7">
        <f t="shared" si="5"/>
        <v>10.540000000000001</v>
      </c>
      <c r="AJ9" s="2">
        <v>1710</v>
      </c>
      <c r="AK9" s="10">
        <f t="shared" si="18"/>
        <v>18023.400000000001</v>
      </c>
      <c r="AL9" s="13">
        <f t="shared" si="19"/>
        <v>180307.90267379678</v>
      </c>
      <c r="AM9" s="2">
        <f t="shared" si="6"/>
        <v>18030.790267379678</v>
      </c>
      <c r="AN9" s="2">
        <f t="shared" si="6"/>
        <v>17505.621618815221</v>
      </c>
      <c r="AO9" s="2">
        <f t="shared" si="6"/>
        <v>16995.749144480797</v>
      </c>
      <c r="AP9" s="2">
        <f t="shared" si="6"/>
        <v>16500.72732473864</v>
      </c>
      <c r="AQ9" s="2">
        <f t="shared" si="6"/>
        <v>16020.123616251107</v>
      </c>
      <c r="AR9" s="2">
        <f t="shared" si="6"/>
        <v>15553.518074030202</v>
      </c>
      <c r="AS9" s="2">
        <f t="shared" si="6"/>
        <v>15100.502984495341</v>
      </c>
      <c r="AT9" s="2">
        <f t="shared" si="6"/>
        <v>14660.682509218776</v>
      </c>
      <c r="AU9" s="2">
        <f t="shared" si="6"/>
        <v>14233.672339047356</v>
      </c>
      <c r="AV9" s="2">
        <f t="shared" si="6"/>
        <v>13819.099358298405</v>
      </c>
      <c r="AW9" s="15">
        <f t="shared" si="20"/>
        <v>158420.48723675552</v>
      </c>
      <c r="AX9">
        <f t="shared" si="7"/>
        <v>61.104403296074118</v>
      </c>
      <c r="AY9">
        <f t="shared" si="8"/>
        <v>228.81385136390625</v>
      </c>
    </row>
    <row r="10" spans="1:53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>
        <v>20</v>
      </c>
      <c r="G10" s="8">
        <f t="shared" si="9"/>
        <v>92560</v>
      </c>
      <c r="H10">
        <v>839</v>
      </c>
      <c r="I10" s="10">
        <f t="shared" si="10"/>
        <v>7003972</v>
      </c>
      <c r="J10" s="7">
        <f t="shared" si="11"/>
        <v>1765.4919786096257</v>
      </c>
      <c r="K10" s="11">
        <f t="shared" si="12"/>
        <v>14738327.037433155</v>
      </c>
      <c r="L10" s="1">
        <f>0.17</f>
        <v>0.17</v>
      </c>
      <c r="M10" s="7">
        <f t="shared" si="13"/>
        <v>1419.16</v>
      </c>
      <c r="N10" s="2">
        <v>1710</v>
      </c>
      <c r="O10" s="10">
        <f t="shared" si="14"/>
        <v>2426763.6</v>
      </c>
      <c r="P10" s="13">
        <f t="shared" si="15"/>
        <v>24169062.637433156</v>
      </c>
      <c r="Q10" s="2">
        <f t="shared" si="1"/>
        <v>2416906.2637433158</v>
      </c>
      <c r="R10" s="2">
        <f t="shared" si="1"/>
        <v>2346510.9356731223</v>
      </c>
      <c r="S10" s="2">
        <f t="shared" si="1"/>
        <v>2278165.9569641962</v>
      </c>
      <c r="T10" s="2">
        <f t="shared" si="1"/>
        <v>2211811.6087031034</v>
      </c>
      <c r="U10" s="2">
        <f t="shared" si="1"/>
        <v>2147389.9113622364</v>
      </c>
      <c r="V10" s="2">
        <f t="shared" si="1"/>
        <v>2084844.5741380935</v>
      </c>
      <c r="W10" s="2">
        <f t="shared" si="1"/>
        <v>2024120.9457651393</v>
      </c>
      <c r="X10" s="2">
        <f t="shared" si="1"/>
        <v>1965165.966762271</v>
      </c>
      <c r="Y10" s="2">
        <f t="shared" si="1"/>
        <v>1907928.1230701662</v>
      </c>
      <c r="Z10" s="2">
        <f t="shared" si="1"/>
        <v>1852357.4010389964</v>
      </c>
      <c r="AA10" s="15">
        <f t="shared" si="16"/>
        <v>21235201.68722064</v>
      </c>
      <c r="AB10">
        <v>75</v>
      </c>
      <c r="AC10">
        <v>20</v>
      </c>
      <c r="AD10">
        <v>852</v>
      </c>
      <c r="AE10" s="10">
        <f t="shared" si="2"/>
        <v>63900</v>
      </c>
      <c r="AF10" s="7">
        <f t="shared" si="17"/>
        <v>1765.4919786096257</v>
      </c>
      <c r="AG10" s="11">
        <f t="shared" si="3"/>
        <v>132411.89839572192</v>
      </c>
      <c r="AH10" s="1">
        <f>0.17</f>
        <v>0.17</v>
      </c>
      <c r="AI10" s="7">
        <f t="shared" si="5"/>
        <v>12.750000000000002</v>
      </c>
      <c r="AJ10" s="2">
        <v>1710</v>
      </c>
      <c r="AK10" s="10">
        <f t="shared" si="18"/>
        <v>21802.500000000004</v>
      </c>
      <c r="AL10" s="13">
        <f t="shared" si="19"/>
        <v>218114.39839572192</v>
      </c>
      <c r="AM10" s="2">
        <f t="shared" si="6"/>
        <v>21811.439839572191</v>
      </c>
      <c r="AN10" s="2">
        <f t="shared" si="6"/>
        <v>21176.155184050673</v>
      </c>
      <c r="AO10" s="2">
        <f t="shared" si="6"/>
        <v>20559.373965097737</v>
      </c>
      <c r="AP10" s="2">
        <f t="shared" si="6"/>
        <v>19960.557247667708</v>
      </c>
      <c r="AQ10" s="2">
        <f t="shared" si="6"/>
        <v>19379.181793852145</v>
      </c>
      <c r="AR10" s="2">
        <f t="shared" si="6"/>
        <v>18814.739605681694</v>
      </c>
      <c r="AS10" s="2">
        <f t="shared" si="6"/>
        <v>18266.737481244363</v>
      </c>
      <c r="AT10" s="2">
        <f t="shared" si="6"/>
        <v>17734.696583732391</v>
      </c>
      <c r="AU10" s="2">
        <f t="shared" si="6"/>
        <v>17218.152023041155</v>
      </c>
      <c r="AV10" s="2">
        <f t="shared" si="6"/>
        <v>16716.65244955452</v>
      </c>
      <c r="AW10" s="15">
        <f t="shared" si="20"/>
        <v>191637.68617349459</v>
      </c>
      <c r="AX10">
        <f t="shared" si="7"/>
        <v>74.719826094070157</v>
      </c>
      <c r="AY10">
        <f t="shared" si="8"/>
        <v>229.4209343908885</v>
      </c>
    </row>
    <row r="11" spans="1:53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>
        <v>20</v>
      </c>
      <c r="G11" s="8">
        <f t="shared" si="9"/>
        <v>47120</v>
      </c>
      <c r="H11">
        <v>839</v>
      </c>
      <c r="I11" s="10">
        <f t="shared" si="10"/>
        <v>3700829</v>
      </c>
      <c r="J11" s="7">
        <f t="shared" si="11"/>
        <v>1765.4919786096257</v>
      </c>
      <c r="K11" s="11">
        <f t="shared" si="12"/>
        <v>7787585.1176470593</v>
      </c>
      <c r="L11" s="1">
        <f t="shared" si="0"/>
        <v>0.17</v>
      </c>
      <c r="M11" s="7">
        <f t="shared" si="13"/>
        <v>749.87</v>
      </c>
      <c r="N11" s="2">
        <v>1710</v>
      </c>
      <c r="O11" s="10">
        <f t="shared" si="14"/>
        <v>1282277.7</v>
      </c>
      <c r="P11" s="13">
        <f t="shared" si="15"/>
        <v>12770691.817647059</v>
      </c>
      <c r="Q11" s="2">
        <f t="shared" si="1"/>
        <v>1277069.1817647058</v>
      </c>
      <c r="R11" s="2">
        <f t="shared" si="1"/>
        <v>1239872.9920045687</v>
      </c>
      <c r="S11" s="2">
        <f t="shared" si="1"/>
        <v>1203760.1864122027</v>
      </c>
      <c r="T11" s="2">
        <f t="shared" si="1"/>
        <v>1168699.2101089347</v>
      </c>
      <c r="U11" s="2">
        <f t="shared" si="1"/>
        <v>1134659.427290228</v>
      </c>
      <c r="V11" s="2">
        <f t="shared" si="1"/>
        <v>1101611.094456532</v>
      </c>
      <c r="W11" s="2">
        <f t="shared" si="1"/>
        <v>1069525.3344238175</v>
      </c>
      <c r="X11" s="2">
        <f t="shared" si="1"/>
        <v>1038374.1110910848</v>
      </c>
      <c r="Y11" s="2">
        <f t="shared" si="1"/>
        <v>1008130.2049428008</v>
      </c>
      <c r="Z11" s="2">
        <f t="shared" si="1"/>
        <v>978767.18926485523</v>
      </c>
      <c r="AA11" s="15">
        <f t="shared" si="16"/>
        <v>11220468.931759728</v>
      </c>
      <c r="AB11">
        <v>90</v>
      </c>
      <c r="AC11">
        <v>20</v>
      </c>
      <c r="AD11">
        <v>852</v>
      </c>
      <c r="AE11" s="10">
        <f t="shared" si="2"/>
        <v>76680</v>
      </c>
      <c r="AF11" s="7">
        <f t="shared" si="17"/>
        <v>1765.4919786096257</v>
      </c>
      <c r="AG11" s="11">
        <f t="shared" si="3"/>
        <v>158894.27807486631</v>
      </c>
      <c r="AH11" s="1">
        <f t="shared" si="4"/>
        <v>0.17</v>
      </c>
      <c r="AI11" s="7">
        <f t="shared" si="5"/>
        <v>15.3</v>
      </c>
      <c r="AJ11" s="2">
        <v>1710</v>
      </c>
      <c r="AK11" s="10">
        <f t="shared" si="18"/>
        <v>26163</v>
      </c>
      <c r="AL11" s="13">
        <f t="shared" si="19"/>
        <v>261737.27807486631</v>
      </c>
      <c r="AM11" s="2">
        <f t="shared" si="6"/>
        <v>26173.72780748663</v>
      </c>
      <c r="AN11" s="2">
        <f t="shared" si="6"/>
        <v>25411.386220860804</v>
      </c>
      <c r="AO11" s="2">
        <f t="shared" si="6"/>
        <v>24671.248758117286</v>
      </c>
      <c r="AP11" s="2">
        <f t="shared" si="6"/>
        <v>23952.66869720125</v>
      </c>
      <c r="AQ11" s="2">
        <f t="shared" si="6"/>
        <v>23255.018152622575</v>
      </c>
      <c r="AR11" s="2">
        <f t="shared" si="6"/>
        <v>22577.687526818034</v>
      </c>
      <c r="AS11" s="2">
        <f t="shared" si="6"/>
        <v>21920.084977493236</v>
      </c>
      <c r="AT11" s="2">
        <f t="shared" si="6"/>
        <v>21281.635900478868</v>
      </c>
      <c r="AU11" s="2">
        <f t="shared" si="6"/>
        <v>20661.782427649388</v>
      </c>
      <c r="AV11" s="2">
        <f t="shared" si="6"/>
        <v>20059.982939465426</v>
      </c>
      <c r="AW11" s="15">
        <f t="shared" si="20"/>
        <v>229965.22340819353</v>
      </c>
      <c r="AX11">
        <f t="shared" si="7"/>
        <v>40.494649240930734</v>
      </c>
      <c r="AY11">
        <f t="shared" si="8"/>
        <v>238.12540177758336</v>
      </c>
    </row>
    <row r="12" spans="1:53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>
        <v>20</v>
      </c>
      <c r="G12" s="8">
        <f t="shared" si="9"/>
        <v>61420</v>
      </c>
      <c r="H12">
        <v>839</v>
      </c>
      <c r="I12" s="10">
        <f t="shared" si="10"/>
        <v>4772232</v>
      </c>
      <c r="J12" s="7">
        <f t="shared" si="11"/>
        <v>1765.4919786096257</v>
      </c>
      <c r="K12" s="11">
        <f t="shared" si="12"/>
        <v>10042118.374331551</v>
      </c>
      <c r="L12" s="1">
        <f t="shared" si="0"/>
        <v>0.17</v>
      </c>
      <c r="M12" s="7">
        <f t="shared" si="13"/>
        <v>966.96</v>
      </c>
      <c r="N12" s="2">
        <v>1710</v>
      </c>
      <c r="O12" s="10">
        <f t="shared" si="14"/>
        <v>1653501.6</v>
      </c>
      <c r="P12" s="13">
        <f t="shared" si="15"/>
        <v>16467851.97433155</v>
      </c>
      <c r="Q12" s="2">
        <f t="shared" ref="Q12:Z21" si="21">($P12/10)*(1/(1+discount_rate)^Q$1)</f>
        <v>1646785.197433155</v>
      </c>
      <c r="R12" s="2">
        <f t="shared" si="21"/>
        <v>1598820.5800321894</v>
      </c>
      <c r="S12" s="2">
        <f t="shared" si="21"/>
        <v>1552252.990322514</v>
      </c>
      <c r="T12" s="2">
        <f t="shared" si="21"/>
        <v>1507041.738177198</v>
      </c>
      <c r="U12" s="2">
        <f t="shared" si="21"/>
        <v>1463147.3186186389</v>
      </c>
      <c r="V12" s="2">
        <f t="shared" si="21"/>
        <v>1420531.3772996496</v>
      </c>
      <c r="W12" s="2">
        <f t="shared" si="21"/>
        <v>1379156.6769899509</v>
      </c>
      <c r="X12" s="2">
        <f t="shared" si="21"/>
        <v>1338987.0650387872</v>
      </c>
      <c r="Y12" s="2">
        <f t="shared" si="21"/>
        <v>1299987.4417852303</v>
      </c>
      <c r="Z12" s="2">
        <f t="shared" si="21"/>
        <v>1262123.7298885733</v>
      </c>
      <c r="AA12" s="15">
        <f t="shared" si="16"/>
        <v>14468834.115585886</v>
      </c>
      <c r="AB12">
        <v>70</v>
      </c>
      <c r="AC12">
        <v>20</v>
      </c>
      <c r="AD12">
        <v>852</v>
      </c>
      <c r="AE12" s="10">
        <f t="shared" si="2"/>
        <v>59640</v>
      </c>
      <c r="AF12" s="7">
        <f t="shared" si="17"/>
        <v>1765.4919786096257</v>
      </c>
      <c r="AG12" s="11">
        <f t="shared" si="3"/>
        <v>123584.4385026738</v>
      </c>
      <c r="AH12" s="1">
        <f t="shared" si="4"/>
        <v>0.17</v>
      </c>
      <c r="AI12" s="7">
        <f t="shared" si="5"/>
        <v>11.9</v>
      </c>
      <c r="AJ12" s="2">
        <v>1710</v>
      </c>
      <c r="AK12" s="10">
        <f t="shared" si="18"/>
        <v>20349</v>
      </c>
      <c r="AL12" s="13">
        <f t="shared" si="19"/>
        <v>203573.43850267382</v>
      </c>
      <c r="AM12" s="2">
        <f t="shared" ref="AM12:AV21" si="22">($AL12/10)*(1/(1+discount_rate)^AM$1)</f>
        <v>20357.343850267382</v>
      </c>
      <c r="AN12" s="2">
        <f t="shared" si="22"/>
        <v>19764.411505113963</v>
      </c>
      <c r="AO12" s="2">
        <f t="shared" si="22"/>
        <v>19188.749034091226</v>
      </c>
      <c r="AP12" s="2">
        <f t="shared" si="22"/>
        <v>18629.853431156531</v>
      </c>
      <c r="AQ12" s="2">
        <f t="shared" si="22"/>
        <v>18087.236340928674</v>
      </c>
      <c r="AR12" s="2">
        <f t="shared" si="22"/>
        <v>17560.423631969585</v>
      </c>
      <c r="AS12" s="2">
        <f t="shared" si="22"/>
        <v>17048.954982494743</v>
      </c>
      <c r="AT12" s="2">
        <f t="shared" si="22"/>
        <v>16552.383478150234</v>
      </c>
      <c r="AU12" s="2">
        <f t="shared" si="22"/>
        <v>16070.275221505082</v>
      </c>
      <c r="AV12" s="2">
        <f t="shared" si="22"/>
        <v>15602.208952917556</v>
      </c>
      <c r="AW12" s="15">
        <f t="shared" si="20"/>
        <v>178861.84042859497</v>
      </c>
      <c r="AX12">
        <f t="shared" si="7"/>
        <v>60.216094939915436</v>
      </c>
      <c r="AY12">
        <f t="shared" si="8"/>
        <v>235.57203053705447</v>
      </c>
    </row>
    <row r="13" spans="1:53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>
        <v>20</v>
      </c>
      <c r="G13" s="8">
        <f t="shared" si="9"/>
        <v>17860</v>
      </c>
      <c r="H13">
        <v>839</v>
      </c>
      <c r="I13" s="10">
        <f t="shared" si="10"/>
        <v>1407842</v>
      </c>
      <c r="J13" s="7">
        <f t="shared" si="11"/>
        <v>1765.4919786096257</v>
      </c>
      <c r="K13" s="11">
        <f t="shared" si="12"/>
        <v>2962495.5401069517</v>
      </c>
      <c r="L13" s="1">
        <f t="shared" si="0"/>
        <v>0.17</v>
      </c>
      <c r="M13" s="7">
        <f t="shared" si="13"/>
        <v>285.26000000000005</v>
      </c>
      <c r="N13" s="2">
        <v>1710</v>
      </c>
      <c r="O13" s="10">
        <f t="shared" si="14"/>
        <v>487794.60000000009</v>
      </c>
      <c r="P13" s="13">
        <f t="shared" si="15"/>
        <v>4858132.1401069518</v>
      </c>
      <c r="Q13" s="2">
        <f t="shared" si="21"/>
        <v>485813.21401069517</v>
      </c>
      <c r="R13" s="2">
        <f t="shared" si="21"/>
        <v>471663.31457349047</v>
      </c>
      <c r="S13" s="2">
        <f t="shared" si="21"/>
        <v>457925.54812960239</v>
      </c>
      <c r="T13" s="2">
        <f t="shared" si="21"/>
        <v>444587.91080543923</v>
      </c>
      <c r="U13" s="2">
        <f t="shared" si="21"/>
        <v>431638.74835479539</v>
      </c>
      <c r="V13" s="2">
        <f t="shared" si="21"/>
        <v>419066.74597552954</v>
      </c>
      <c r="W13" s="2">
        <f t="shared" si="21"/>
        <v>406860.9184228442</v>
      </c>
      <c r="X13" s="2">
        <f t="shared" si="21"/>
        <v>395010.60041052831</v>
      </c>
      <c r="Y13" s="2">
        <f t="shared" si="21"/>
        <v>383505.43729177507</v>
      </c>
      <c r="Z13" s="2">
        <f t="shared" si="21"/>
        <v>372335.37601143209</v>
      </c>
      <c r="AA13" s="15">
        <f t="shared" si="16"/>
        <v>4268407.8139861319</v>
      </c>
      <c r="AB13">
        <v>72</v>
      </c>
      <c r="AC13">
        <v>20</v>
      </c>
      <c r="AD13">
        <v>852</v>
      </c>
      <c r="AE13" s="10">
        <f t="shared" si="2"/>
        <v>61344</v>
      </c>
      <c r="AF13" s="7">
        <f t="shared" si="17"/>
        <v>1765.4919786096257</v>
      </c>
      <c r="AG13" s="11">
        <f t="shared" si="3"/>
        <v>127115.42245989305</v>
      </c>
      <c r="AH13" s="1">
        <f t="shared" si="4"/>
        <v>0.17</v>
      </c>
      <c r="AI13" s="7">
        <f t="shared" si="5"/>
        <v>12.24</v>
      </c>
      <c r="AJ13" s="2">
        <v>1710</v>
      </c>
      <c r="AK13" s="10">
        <f t="shared" si="18"/>
        <v>20930.400000000001</v>
      </c>
      <c r="AL13" s="13">
        <f t="shared" si="19"/>
        <v>209389.82245989304</v>
      </c>
      <c r="AM13" s="2">
        <f t="shared" si="22"/>
        <v>20938.982245989304</v>
      </c>
      <c r="AN13" s="2">
        <f t="shared" si="22"/>
        <v>20329.108976688643</v>
      </c>
      <c r="AO13" s="2">
        <f t="shared" si="22"/>
        <v>19736.999006493828</v>
      </c>
      <c r="AP13" s="2">
        <f t="shared" si="22"/>
        <v>19162.134957761002</v>
      </c>
      <c r="AQ13" s="2">
        <f t="shared" si="22"/>
        <v>18604.014522098059</v>
      </c>
      <c r="AR13" s="2">
        <f t="shared" si="22"/>
        <v>18062.150021454428</v>
      </c>
      <c r="AS13" s="2">
        <f t="shared" si="22"/>
        <v>17536.067981994591</v>
      </c>
      <c r="AT13" s="2">
        <f t="shared" si="22"/>
        <v>17025.308720383095</v>
      </c>
      <c r="AU13" s="2">
        <f t="shared" si="22"/>
        <v>16529.425942119509</v>
      </c>
      <c r="AV13" s="2">
        <f t="shared" si="22"/>
        <v>16047.986351572341</v>
      </c>
      <c r="AW13" s="15">
        <f t="shared" si="20"/>
        <v>183972.17872655479</v>
      </c>
      <c r="AX13">
        <f t="shared" si="7"/>
        <v>21.148301727293116</v>
      </c>
      <c r="AY13">
        <f t="shared" si="8"/>
        <v>238.99259876742059</v>
      </c>
    </row>
    <row r="14" spans="1:53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>
        <v>20</v>
      </c>
      <c r="G14" s="8">
        <f t="shared" si="9"/>
        <v>167420</v>
      </c>
      <c r="H14">
        <v>839</v>
      </c>
      <c r="I14" s="10">
        <f t="shared" si="10"/>
        <v>12681485</v>
      </c>
      <c r="J14" s="7">
        <f t="shared" si="11"/>
        <v>1765.4919786096257</v>
      </c>
      <c r="K14" s="11">
        <f t="shared" si="12"/>
        <v>26685411.256684493</v>
      </c>
      <c r="L14" s="1">
        <f t="shared" si="0"/>
        <v>0.17</v>
      </c>
      <c r="M14" s="7">
        <f t="shared" si="13"/>
        <v>2569.5500000000002</v>
      </c>
      <c r="N14" s="2">
        <v>1710</v>
      </c>
      <c r="O14" s="10">
        <f t="shared" si="14"/>
        <v>4393930.5</v>
      </c>
      <c r="P14" s="13">
        <f t="shared" si="15"/>
        <v>43760826.756684497</v>
      </c>
      <c r="Q14" s="2">
        <f t="shared" si="21"/>
        <v>4376082.6756684501</v>
      </c>
      <c r="R14" s="2">
        <f t="shared" si="21"/>
        <v>4248623.9569596602</v>
      </c>
      <c r="S14" s="2">
        <f t="shared" si="21"/>
        <v>4124877.6281161751</v>
      </c>
      <c r="T14" s="2">
        <f t="shared" si="21"/>
        <v>4004735.5612778398</v>
      </c>
      <c r="U14" s="2">
        <f t="shared" si="21"/>
        <v>3888092.7779396507</v>
      </c>
      <c r="V14" s="2">
        <f t="shared" si="21"/>
        <v>3774847.3572229622</v>
      </c>
      <c r="W14" s="2">
        <f t="shared" si="21"/>
        <v>3664900.3468184094</v>
      </c>
      <c r="X14" s="2">
        <f t="shared" si="21"/>
        <v>3558155.6765227276</v>
      </c>
      <c r="Y14" s="2">
        <f t="shared" si="21"/>
        <v>3454520.0742939105</v>
      </c>
      <c r="Z14" s="2">
        <f t="shared" si="21"/>
        <v>3353902.9847513693</v>
      </c>
      <c r="AA14" s="15">
        <f t="shared" si="16"/>
        <v>38448739.039571151</v>
      </c>
      <c r="AB14">
        <v>102</v>
      </c>
      <c r="AC14">
        <v>20</v>
      </c>
      <c r="AD14">
        <v>852</v>
      </c>
      <c r="AE14" s="10">
        <f t="shared" si="2"/>
        <v>86904</v>
      </c>
      <c r="AF14" s="7">
        <f t="shared" si="17"/>
        <v>1765.4919786096257</v>
      </c>
      <c r="AG14" s="11">
        <f t="shared" si="3"/>
        <v>180080.18181818182</v>
      </c>
      <c r="AH14" s="1">
        <f t="shared" si="4"/>
        <v>0.17</v>
      </c>
      <c r="AI14" s="7">
        <f t="shared" si="5"/>
        <v>17.34</v>
      </c>
      <c r="AJ14" s="2">
        <v>1710</v>
      </c>
      <c r="AK14" s="10">
        <f t="shared" si="18"/>
        <v>29651.4</v>
      </c>
      <c r="AL14" s="13">
        <f t="shared" si="19"/>
        <v>296635.58181818185</v>
      </c>
      <c r="AM14" s="2">
        <f t="shared" si="22"/>
        <v>29663.558181818185</v>
      </c>
      <c r="AN14" s="2">
        <f t="shared" si="22"/>
        <v>28799.571050308918</v>
      </c>
      <c r="AO14" s="2">
        <f t="shared" si="22"/>
        <v>27960.748592532931</v>
      </c>
      <c r="AP14" s="2">
        <f t="shared" si="22"/>
        <v>27146.35785682809</v>
      </c>
      <c r="AQ14" s="2">
        <f t="shared" si="22"/>
        <v>26355.687239638923</v>
      </c>
      <c r="AR14" s="2">
        <f t="shared" si="22"/>
        <v>25588.045863727111</v>
      </c>
      <c r="AS14" s="2">
        <f t="shared" si="22"/>
        <v>24842.76297449234</v>
      </c>
      <c r="AT14" s="2">
        <f t="shared" si="22"/>
        <v>24119.187353876056</v>
      </c>
      <c r="AU14" s="2">
        <f t="shared" si="22"/>
        <v>23416.686751335976</v>
      </c>
      <c r="AV14" s="2">
        <f t="shared" si="22"/>
        <v>22734.647331394153</v>
      </c>
      <c r="AW14" s="15">
        <f t="shared" si="20"/>
        <v>260627.25319595268</v>
      </c>
      <c r="AX14">
        <f t="shared" si="7"/>
        <v>89.823585486179908</v>
      </c>
      <c r="AY14">
        <f t="shared" si="8"/>
        <v>229.65439636585324</v>
      </c>
    </row>
    <row r="15" spans="1:53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>
        <v>20</v>
      </c>
      <c r="G15" s="8">
        <f t="shared" si="9"/>
        <v>27180</v>
      </c>
      <c r="H15">
        <v>839</v>
      </c>
      <c r="I15" s="10">
        <f t="shared" si="10"/>
        <v>2039609</v>
      </c>
      <c r="J15" s="7">
        <f t="shared" si="11"/>
        <v>1765.4919786096257</v>
      </c>
      <c r="K15" s="11">
        <f t="shared" si="12"/>
        <v>4291911</v>
      </c>
      <c r="L15" s="1">
        <f t="shared" si="0"/>
        <v>0.17</v>
      </c>
      <c r="M15" s="7">
        <f t="shared" si="13"/>
        <v>413.27000000000004</v>
      </c>
      <c r="N15" s="2">
        <v>1710</v>
      </c>
      <c r="O15" s="10">
        <f t="shared" si="14"/>
        <v>706691.70000000007</v>
      </c>
      <c r="P15" s="13">
        <f t="shared" si="15"/>
        <v>7038211.7000000002</v>
      </c>
      <c r="Q15" s="2">
        <f t="shared" si="21"/>
        <v>703821.17</v>
      </c>
      <c r="R15" s="2">
        <f t="shared" si="21"/>
        <v>683321.52427184465</v>
      </c>
      <c r="S15" s="2">
        <f t="shared" si="21"/>
        <v>663418.95560373273</v>
      </c>
      <c r="T15" s="2">
        <f t="shared" si="21"/>
        <v>644096.07340168231</v>
      </c>
      <c r="U15" s="2">
        <f t="shared" si="21"/>
        <v>625335.99359386635</v>
      </c>
      <c r="V15" s="2">
        <f t="shared" si="21"/>
        <v>607122.32387754018</v>
      </c>
      <c r="W15" s="2">
        <f t="shared" si="21"/>
        <v>589439.14939567004</v>
      </c>
      <c r="X15" s="2">
        <f t="shared" si="21"/>
        <v>572271.01883074758</v>
      </c>
      <c r="Y15" s="2">
        <f t="shared" si="21"/>
        <v>555602.93090363848</v>
      </c>
      <c r="Z15" s="2">
        <f t="shared" si="21"/>
        <v>539420.32126566838</v>
      </c>
      <c r="AA15" s="15">
        <f t="shared" si="16"/>
        <v>6183849.4611443905</v>
      </c>
      <c r="AB15">
        <v>47</v>
      </c>
      <c r="AC15">
        <v>20</v>
      </c>
      <c r="AD15">
        <v>852</v>
      </c>
      <c r="AE15" s="10">
        <f t="shared" si="2"/>
        <v>40044</v>
      </c>
      <c r="AF15" s="7">
        <f t="shared" si="17"/>
        <v>1765.4919786096257</v>
      </c>
      <c r="AG15" s="11">
        <f t="shared" si="3"/>
        <v>82978.122994652411</v>
      </c>
      <c r="AH15" s="1">
        <f t="shared" si="4"/>
        <v>0.17</v>
      </c>
      <c r="AI15" s="7">
        <f t="shared" si="5"/>
        <v>7.99</v>
      </c>
      <c r="AJ15" s="2">
        <v>1710</v>
      </c>
      <c r="AK15" s="10">
        <f t="shared" si="18"/>
        <v>13662.9</v>
      </c>
      <c r="AL15" s="13">
        <f t="shared" si="19"/>
        <v>136685.02299465242</v>
      </c>
      <c r="AM15" s="2">
        <f t="shared" si="22"/>
        <v>13668.502299465243</v>
      </c>
      <c r="AN15" s="2">
        <f t="shared" si="22"/>
        <v>13270.39058200509</v>
      </c>
      <c r="AO15" s="2">
        <f t="shared" si="22"/>
        <v>12883.874351461252</v>
      </c>
      <c r="AP15" s="2">
        <f t="shared" si="22"/>
        <v>12508.6158752051</v>
      </c>
      <c r="AQ15" s="2">
        <f t="shared" si="22"/>
        <v>12144.287257480681</v>
      </c>
      <c r="AR15" s="2">
        <f t="shared" si="22"/>
        <v>11790.570152893864</v>
      </c>
      <c r="AS15" s="2">
        <f t="shared" si="22"/>
        <v>11447.15548824647</v>
      </c>
      <c r="AT15" s="2">
        <f t="shared" si="22"/>
        <v>11113.743192472301</v>
      </c>
      <c r="AU15" s="2">
        <f t="shared" si="22"/>
        <v>10790.041934439127</v>
      </c>
      <c r="AV15" s="2">
        <f t="shared" si="22"/>
        <v>10475.768868387502</v>
      </c>
      <c r="AW15" s="15">
        <f t="shared" si="20"/>
        <v>120092.95000205663</v>
      </c>
      <c r="AX15">
        <f t="shared" si="7"/>
        <v>41.989037776849273</v>
      </c>
      <c r="AY15">
        <f t="shared" si="8"/>
        <v>227.5146968780129</v>
      </c>
    </row>
    <row r="16" spans="1:53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>
        <v>20</v>
      </c>
      <c r="G16" s="8">
        <f t="shared" si="9"/>
        <v>57980</v>
      </c>
      <c r="H16">
        <v>839</v>
      </c>
      <c r="I16" s="10">
        <f t="shared" si="10"/>
        <v>4414818</v>
      </c>
      <c r="J16" s="7">
        <f t="shared" si="11"/>
        <v>1765.4919786096257</v>
      </c>
      <c r="K16" s="11">
        <f t="shared" si="12"/>
        <v>9290018.7914438508</v>
      </c>
      <c r="L16" s="1">
        <f t="shared" si="0"/>
        <v>0.17</v>
      </c>
      <c r="M16" s="7">
        <f t="shared" si="13"/>
        <v>894.54000000000008</v>
      </c>
      <c r="N16" s="2">
        <v>1710</v>
      </c>
      <c r="O16" s="10">
        <f t="shared" si="14"/>
        <v>1529663.4000000001</v>
      </c>
      <c r="P16" s="13">
        <f t="shared" si="15"/>
        <v>15234500.191443851</v>
      </c>
      <c r="Q16" s="2">
        <f t="shared" si="21"/>
        <v>1523450.0191443851</v>
      </c>
      <c r="R16" s="2">
        <f t="shared" si="21"/>
        <v>1479077.6884896944</v>
      </c>
      <c r="S16" s="2">
        <f t="shared" si="21"/>
        <v>1435997.7558152371</v>
      </c>
      <c r="T16" s="2">
        <f t="shared" si="21"/>
        <v>1394172.5784613953</v>
      </c>
      <c r="U16" s="2">
        <f t="shared" si="21"/>
        <v>1353565.6101566947</v>
      </c>
      <c r="V16" s="2">
        <f t="shared" si="21"/>
        <v>1314141.3690841696</v>
      </c>
      <c r="W16" s="2">
        <f t="shared" si="21"/>
        <v>1275865.4068778346</v>
      </c>
      <c r="X16" s="2">
        <f t="shared" si="21"/>
        <v>1238704.2785221695</v>
      </c>
      <c r="Y16" s="2">
        <f t="shared" si="21"/>
        <v>1202625.5131283198</v>
      </c>
      <c r="Z16" s="2">
        <f t="shared" si="21"/>
        <v>1167597.5855614755</v>
      </c>
      <c r="AA16" s="15">
        <f t="shared" si="16"/>
        <v>13385197.805241374</v>
      </c>
      <c r="AB16">
        <v>68</v>
      </c>
      <c r="AC16">
        <v>20</v>
      </c>
      <c r="AD16">
        <v>852</v>
      </c>
      <c r="AE16" s="10">
        <f t="shared" si="2"/>
        <v>57936</v>
      </c>
      <c r="AF16" s="7">
        <f t="shared" si="17"/>
        <v>1765.4919786096257</v>
      </c>
      <c r="AG16" s="11">
        <f t="shared" si="3"/>
        <v>120053.45454545454</v>
      </c>
      <c r="AH16" s="1">
        <f t="shared" si="4"/>
        <v>0.17</v>
      </c>
      <c r="AI16" s="7">
        <f t="shared" si="5"/>
        <v>11.56</v>
      </c>
      <c r="AJ16" s="2">
        <v>1710</v>
      </c>
      <c r="AK16" s="10">
        <f t="shared" si="18"/>
        <v>19767.600000000002</v>
      </c>
      <c r="AL16" s="13">
        <f t="shared" si="19"/>
        <v>197757.05454545454</v>
      </c>
      <c r="AM16" s="2">
        <f t="shared" si="22"/>
        <v>19775.705454545452</v>
      </c>
      <c r="AN16" s="2">
        <f t="shared" si="22"/>
        <v>19199.714033539272</v>
      </c>
      <c r="AO16" s="2">
        <f t="shared" si="22"/>
        <v>18640.499061688613</v>
      </c>
      <c r="AP16" s="2">
        <f t="shared" si="22"/>
        <v>18097.571904552053</v>
      </c>
      <c r="AQ16" s="2">
        <f t="shared" si="22"/>
        <v>17570.458159759277</v>
      </c>
      <c r="AR16" s="2">
        <f t="shared" si="22"/>
        <v>17058.697242484737</v>
      </c>
      <c r="AS16" s="2">
        <f t="shared" si="22"/>
        <v>16561.841982994887</v>
      </c>
      <c r="AT16" s="2">
        <f t="shared" si="22"/>
        <v>16079.458235917367</v>
      </c>
      <c r="AU16" s="2">
        <f t="shared" si="22"/>
        <v>15611.124500890648</v>
      </c>
      <c r="AV16" s="2">
        <f t="shared" si="22"/>
        <v>15156.431554262765</v>
      </c>
      <c r="AW16" s="15">
        <f t="shared" si="20"/>
        <v>173751.50213063505</v>
      </c>
      <c r="AX16">
        <f t="shared" si="7"/>
        <v>57.761666765943957</v>
      </c>
      <c r="AY16">
        <f t="shared" si="8"/>
        <v>230.85887901416652</v>
      </c>
    </row>
    <row r="17" spans="1:51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>
        <v>20</v>
      </c>
      <c r="G17" s="8">
        <f t="shared" si="9"/>
        <v>226620</v>
      </c>
      <c r="H17">
        <v>839</v>
      </c>
      <c r="I17" s="10">
        <f t="shared" si="10"/>
        <v>16988072</v>
      </c>
      <c r="J17" s="7">
        <f t="shared" si="11"/>
        <v>1765.4919786096257</v>
      </c>
      <c r="K17" s="11">
        <f t="shared" si="12"/>
        <v>35747681.582887702</v>
      </c>
      <c r="L17" s="1">
        <f t="shared" si="0"/>
        <v>0.17</v>
      </c>
      <c r="M17" s="7">
        <f t="shared" si="13"/>
        <v>3442.1600000000003</v>
      </c>
      <c r="N17" s="2">
        <v>1710</v>
      </c>
      <c r="O17" s="10">
        <f t="shared" si="14"/>
        <v>5886093.6000000006</v>
      </c>
      <c r="P17" s="13">
        <f t="shared" si="15"/>
        <v>58621847.182887703</v>
      </c>
      <c r="Q17" s="2">
        <f t="shared" si="21"/>
        <v>5862184.7182887699</v>
      </c>
      <c r="R17" s="2">
        <f t="shared" si="21"/>
        <v>5691441.4740667669</v>
      </c>
      <c r="S17" s="2">
        <f t="shared" si="21"/>
        <v>5525671.3340454046</v>
      </c>
      <c r="T17" s="2">
        <f t="shared" si="21"/>
        <v>5364729.4505295195</v>
      </c>
      <c r="U17" s="2">
        <f t="shared" si="21"/>
        <v>5208475.1946888538</v>
      </c>
      <c r="V17" s="2">
        <f t="shared" si="21"/>
        <v>5056772.0336784991</v>
      </c>
      <c r="W17" s="2">
        <f t="shared" si="21"/>
        <v>4909487.4113383489</v>
      </c>
      <c r="X17" s="2">
        <f t="shared" si="21"/>
        <v>4766492.6323673287</v>
      </c>
      <c r="Y17" s="2">
        <f t="shared" si="21"/>
        <v>4627662.7498711925</v>
      </c>
      <c r="Z17" s="2">
        <f t="shared" si="21"/>
        <v>4492876.456185624</v>
      </c>
      <c r="AA17" s="15">
        <f t="shared" si="16"/>
        <v>51505793.455060303</v>
      </c>
      <c r="AB17">
        <v>95</v>
      </c>
      <c r="AC17">
        <v>20</v>
      </c>
      <c r="AD17">
        <v>852</v>
      </c>
      <c r="AE17" s="10">
        <f t="shared" si="2"/>
        <v>80940</v>
      </c>
      <c r="AF17" s="7">
        <f t="shared" si="17"/>
        <v>1765.4919786096257</v>
      </c>
      <c r="AG17" s="11">
        <f t="shared" si="3"/>
        <v>167721.73796791444</v>
      </c>
      <c r="AH17" s="1">
        <f t="shared" si="4"/>
        <v>0.17</v>
      </c>
      <c r="AI17" s="7">
        <f t="shared" si="5"/>
        <v>16.150000000000002</v>
      </c>
      <c r="AJ17" s="2">
        <v>1710</v>
      </c>
      <c r="AK17" s="10">
        <f t="shared" si="18"/>
        <v>27616.500000000004</v>
      </c>
      <c r="AL17" s="13">
        <f t="shared" si="19"/>
        <v>276278.23796791444</v>
      </c>
      <c r="AM17" s="2">
        <f t="shared" si="22"/>
        <v>27627.823796791443</v>
      </c>
      <c r="AN17" s="2">
        <f t="shared" si="22"/>
        <v>26823.129899797517</v>
      </c>
      <c r="AO17" s="2">
        <f t="shared" si="22"/>
        <v>26041.873689123804</v>
      </c>
      <c r="AP17" s="2">
        <f t="shared" si="22"/>
        <v>25283.372513712431</v>
      </c>
      <c r="AQ17" s="2">
        <f t="shared" si="22"/>
        <v>24546.963605546051</v>
      </c>
      <c r="AR17" s="2">
        <f t="shared" si="22"/>
        <v>23832.003500530147</v>
      </c>
      <c r="AS17" s="2">
        <f t="shared" si="22"/>
        <v>23137.86747624286</v>
      </c>
      <c r="AT17" s="2">
        <f t="shared" si="22"/>
        <v>22463.94900606103</v>
      </c>
      <c r="AU17" s="2">
        <f t="shared" si="22"/>
        <v>21809.659229185465</v>
      </c>
      <c r="AV17" s="2">
        <f t="shared" si="22"/>
        <v>21174.426436102396</v>
      </c>
      <c r="AW17" s="15">
        <f t="shared" si="20"/>
        <v>242741.06915309315</v>
      </c>
      <c r="AX17">
        <f t="shared" si="7"/>
        <v>109.73597266598283</v>
      </c>
      <c r="AY17">
        <f t="shared" si="8"/>
        <v>227.27823429114952</v>
      </c>
    </row>
    <row r="18" spans="1:51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>
        <v>20</v>
      </c>
      <c r="G18" s="8">
        <f t="shared" si="9"/>
        <v>14400</v>
      </c>
      <c r="H18">
        <v>839</v>
      </c>
      <c r="I18" s="10">
        <f t="shared" si="10"/>
        <v>1129294</v>
      </c>
      <c r="J18" s="7">
        <f t="shared" si="11"/>
        <v>1765.4919786096257</v>
      </c>
      <c r="K18" s="11">
        <f t="shared" si="12"/>
        <v>2376352.2032085559</v>
      </c>
      <c r="L18" s="1">
        <f t="shared" si="0"/>
        <v>0.17</v>
      </c>
      <c r="M18" s="7">
        <f t="shared" si="13"/>
        <v>228.82000000000002</v>
      </c>
      <c r="N18" s="2">
        <v>1710</v>
      </c>
      <c r="O18" s="10">
        <f t="shared" si="14"/>
        <v>391282.2</v>
      </c>
      <c r="P18" s="13">
        <f t="shared" si="15"/>
        <v>3896928.4032085561</v>
      </c>
      <c r="Q18" s="2">
        <f t="shared" si="21"/>
        <v>389692.84032085561</v>
      </c>
      <c r="R18" s="2">
        <f t="shared" si="21"/>
        <v>378342.56341830641</v>
      </c>
      <c r="S18" s="2">
        <f t="shared" si="21"/>
        <v>367322.87710515189</v>
      </c>
      <c r="T18" s="2">
        <f t="shared" si="21"/>
        <v>356624.15252927365</v>
      </c>
      <c r="U18" s="2">
        <f t="shared" si="21"/>
        <v>346237.04129055695</v>
      </c>
      <c r="V18" s="2">
        <f t="shared" si="21"/>
        <v>336152.46727238543</v>
      </c>
      <c r="W18" s="2">
        <f t="shared" si="21"/>
        <v>326361.6187110538</v>
      </c>
      <c r="X18" s="2">
        <f t="shared" si="21"/>
        <v>316855.94049616874</v>
      </c>
      <c r="Y18" s="2">
        <f t="shared" si="21"/>
        <v>307627.12669530947</v>
      </c>
      <c r="Z18" s="2">
        <f t="shared" si="21"/>
        <v>298667.11329641694</v>
      </c>
      <c r="AA18" s="15">
        <f t="shared" si="16"/>
        <v>3423883.741135479</v>
      </c>
      <c r="AB18">
        <v>59</v>
      </c>
      <c r="AC18">
        <v>20</v>
      </c>
      <c r="AD18">
        <v>852</v>
      </c>
      <c r="AE18" s="10">
        <f t="shared" si="2"/>
        <v>50268</v>
      </c>
      <c r="AF18" s="7">
        <f t="shared" si="17"/>
        <v>1765.4919786096257</v>
      </c>
      <c r="AG18" s="11">
        <f t="shared" si="3"/>
        <v>104164.02673796791</v>
      </c>
      <c r="AH18" s="1">
        <f t="shared" si="4"/>
        <v>0.17</v>
      </c>
      <c r="AI18" s="7">
        <f t="shared" si="5"/>
        <v>10.030000000000001</v>
      </c>
      <c r="AJ18" s="2">
        <v>1710</v>
      </c>
      <c r="AK18" s="10">
        <f t="shared" si="18"/>
        <v>17151.300000000003</v>
      </c>
      <c r="AL18" s="13">
        <f t="shared" si="19"/>
        <v>171583.3267379679</v>
      </c>
      <c r="AM18" s="2">
        <f t="shared" si="22"/>
        <v>17158.332673796791</v>
      </c>
      <c r="AN18" s="2">
        <f t="shared" si="22"/>
        <v>16658.575411453196</v>
      </c>
      <c r="AO18" s="2">
        <f t="shared" si="22"/>
        <v>16173.374185876888</v>
      </c>
      <c r="AP18" s="2">
        <f t="shared" si="22"/>
        <v>15702.30503483193</v>
      </c>
      <c r="AQ18" s="2">
        <f t="shared" si="22"/>
        <v>15244.956344497021</v>
      </c>
      <c r="AR18" s="2">
        <f t="shared" si="22"/>
        <v>14800.928489802935</v>
      </c>
      <c r="AS18" s="2">
        <f t="shared" si="22"/>
        <v>14369.833485245566</v>
      </c>
      <c r="AT18" s="2">
        <f t="shared" si="22"/>
        <v>13951.294645869481</v>
      </c>
      <c r="AU18" s="2">
        <f t="shared" si="22"/>
        <v>13544.94625812571</v>
      </c>
      <c r="AV18" s="2">
        <f t="shared" si="22"/>
        <v>13150.433260316224</v>
      </c>
      <c r="AW18" s="15">
        <f t="shared" si="20"/>
        <v>150754.97978981576</v>
      </c>
      <c r="AX18">
        <f t="shared" si="7"/>
        <v>20.731338198175312</v>
      </c>
      <c r="AY18">
        <f t="shared" si="8"/>
        <v>237.76970424551936</v>
      </c>
    </row>
    <row r="19" spans="1:51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>
        <v>20</v>
      </c>
      <c r="G19" s="8">
        <f t="shared" si="9"/>
        <v>345820</v>
      </c>
      <c r="H19">
        <v>839</v>
      </c>
      <c r="I19" s="10">
        <f t="shared" si="10"/>
        <v>25819386</v>
      </c>
      <c r="J19" s="7">
        <f t="shared" si="11"/>
        <v>1765.4919786096257</v>
      </c>
      <c r="K19" s="11">
        <f t="shared" si="12"/>
        <v>54331250.14973262</v>
      </c>
      <c r="L19" s="1">
        <f t="shared" si="0"/>
        <v>0.17</v>
      </c>
      <c r="M19" s="7">
        <f t="shared" si="13"/>
        <v>5231.58</v>
      </c>
      <c r="N19" s="2">
        <v>1710</v>
      </c>
      <c r="O19" s="10">
        <f t="shared" si="14"/>
        <v>8946001.8000000007</v>
      </c>
      <c r="P19" s="13">
        <f t="shared" si="15"/>
        <v>89096637.949732617</v>
      </c>
      <c r="Q19" s="2">
        <f t="shared" si="21"/>
        <v>8909663.7949732617</v>
      </c>
      <c r="R19" s="2">
        <f t="shared" si="21"/>
        <v>8650159.0242458861</v>
      </c>
      <c r="S19" s="2">
        <f t="shared" si="21"/>
        <v>8398212.6448989175</v>
      </c>
      <c r="T19" s="2">
        <f t="shared" si="21"/>
        <v>8153604.5096105998</v>
      </c>
      <c r="U19" s="2">
        <f t="shared" si="21"/>
        <v>7916120.8831170881</v>
      </c>
      <c r="V19" s="2">
        <f t="shared" si="21"/>
        <v>7685554.2554534832</v>
      </c>
      <c r="W19" s="2">
        <f t="shared" si="21"/>
        <v>7461703.1606344497</v>
      </c>
      <c r="X19" s="2">
        <f t="shared" si="21"/>
        <v>7244372.0006159702</v>
      </c>
      <c r="Y19" s="2">
        <f t="shared" si="21"/>
        <v>7033370.8743844377</v>
      </c>
      <c r="Z19" s="2">
        <f t="shared" si="21"/>
        <v>6828515.4120237259</v>
      </c>
      <c r="AA19" s="15">
        <f t="shared" si="16"/>
        <v>78281276.559957817</v>
      </c>
      <c r="AB19">
        <v>70</v>
      </c>
      <c r="AC19">
        <v>20</v>
      </c>
      <c r="AD19">
        <v>852</v>
      </c>
      <c r="AE19" s="10">
        <f t="shared" si="2"/>
        <v>59640</v>
      </c>
      <c r="AF19" s="7">
        <f t="shared" si="17"/>
        <v>1765.4919786096257</v>
      </c>
      <c r="AG19" s="11">
        <f t="shared" si="3"/>
        <v>123584.4385026738</v>
      </c>
      <c r="AH19" s="1">
        <f t="shared" si="4"/>
        <v>0.17</v>
      </c>
      <c r="AI19" s="7">
        <f t="shared" si="5"/>
        <v>11.9</v>
      </c>
      <c r="AJ19" s="2">
        <v>1710</v>
      </c>
      <c r="AK19" s="10">
        <f t="shared" si="18"/>
        <v>20349</v>
      </c>
      <c r="AL19" s="13">
        <f t="shared" si="19"/>
        <v>203573.43850267382</v>
      </c>
      <c r="AM19" s="2">
        <f t="shared" si="22"/>
        <v>20357.343850267382</v>
      </c>
      <c r="AN19" s="2">
        <f t="shared" si="22"/>
        <v>19764.411505113963</v>
      </c>
      <c r="AO19" s="2">
        <f t="shared" si="22"/>
        <v>19188.749034091226</v>
      </c>
      <c r="AP19" s="2">
        <f t="shared" si="22"/>
        <v>18629.853431156531</v>
      </c>
      <c r="AQ19" s="2">
        <f t="shared" si="22"/>
        <v>18087.236340928674</v>
      </c>
      <c r="AR19" s="2">
        <f t="shared" si="22"/>
        <v>17560.423631969585</v>
      </c>
      <c r="AS19" s="2">
        <f t="shared" si="22"/>
        <v>17048.954982494743</v>
      </c>
      <c r="AT19" s="2">
        <f t="shared" si="22"/>
        <v>16552.383478150234</v>
      </c>
      <c r="AU19" s="2">
        <f t="shared" si="22"/>
        <v>16070.275221505082</v>
      </c>
      <c r="AV19" s="2">
        <f t="shared" si="22"/>
        <v>15602.208952917556</v>
      </c>
      <c r="AW19" s="15">
        <f t="shared" si="20"/>
        <v>178861.84042859497</v>
      </c>
      <c r="AX19">
        <f t="shared" si="7"/>
        <v>149.19760991920833</v>
      </c>
      <c r="AY19">
        <f t="shared" si="8"/>
        <v>226.36422578207686</v>
      </c>
    </row>
    <row r="20" spans="1:51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>
        <v>20</v>
      </c>
      <c r="G20" s="8">
        <f t="shared" si="9"/>
        <v>13700</v>
      </c>
      <c r="H20">
        <v>839</v>
      </c>
      <c r="I20" s="10">
        <f t="shared" si="10"/>
        <v>1061335</v>
      </c>
      <c r="J20" s="7">
        <f t="shared" si="11"/>
        <v>1765.4919786096257</v>
      </c>
      <c r="K20" s="11">
        <f t="shared" si="12"/>
        <v>2233347.3529411764</v>
      </c>
      <c r="L20" s="1">
        <f t="shared" si="0"/>
        <v>0.17</v>
      </c>
      <c r="M20" s="7">
        <f t="shared" si="13"/>
        <v>215.05</v>
      </c>
      <c r="N20" s="2">
        <v>1710</v>
      </c>
      <c r="O20" s="10">
        <f t="shared" si="14"/>
        <v>367735.5</v>
      </c>
      <c r="P20" s="13">
        <f t="shared" si="15"/>
        <v>3662417.8529411764</v>
      </c>
      <c r="Q20" s="2">
        <f t="shared" si="21"/>
        <v>366241.78529411764</v>
      </c>
      <c r="R20" s="2">
        <f t="shared" si="21"/>
        <v>355574.54882924043</v>
      </c>
      <c r="S20" s="2">
        <f t="shared" si="21"/>
        <v>345218.00857207808</v>
      </c>
      <c r="T20" s="2">
        <f t="shared" si="21"/>
        <v>335163.11511852243</v>
      </c>
      <c r="U20" s="2">
        <f t="shared" si="21"/>
        <v>325401.08263934217</v>
      </c>
      <c r="V20" s="2">
        <f t="shared" si="21"/>
        <v>315923.38120324485</v>
      </c>
      <c r="W20" s="2">
        <f t="shared" si="21"/>
        <v>306721.72932353866</v>
      </c>
      <c r="X20" s="2">
        <f t="shared" si="21"/>
        <v>297788.08672188217</v>
      </c>
      <c r="Y20" s="2">
        <f t="shared" si="21"/>
        <v>289114.64730279823</v>
      </c>
      <c r="Z20" s="2">
        <f t="shared" si="21"/>
        <v>280693.83233281382</v>
      </c>
      <c r="AA20" s="15">
        <f t="shared" si="16"/>
        <v>3217840.2173375781</v>
      </c>
      <c r="AB20">
        <v>50</v>
      </c>
      <c r="AC20">
        <v>20</v>
      </c>
      <c r="AD20">
        <v>852</v>
      </c>
      <c r="AE20" s="10">
        <f t="shared" si="2"/>
        <v>42600</v>
      </c>
      <c r="AF20" s="7">
        <f t="shared" si="17"/>
        <v>1765.4919786096257</v>
      </c>
      <c r="AG20" s="11">
        <f t="shared" si="3"/>
        <v>88274.598930481283</v>
      </c>
      <c r="AH20" s="1">
        <f t="shared" si="4"/>
        <v>0.17</v>
      </c>
      <c r="AI20" s="7">
        <f t="shared" si="5"/>
        <v>8.5</v>
      </c>
      <c r="AJ20" s="2">
        <v>1710</v>
      </c>
      <c r="AK20" s="10">
        <f t="shared" si="18"/>
        <v>14535</v>
      </c>
      <c r="AL20" s="13">
        <f t="shared" si="19"/>
        <v>145409.5989304813</v>
      </c>
      <c r="AM20" s="2">
        <f t="shared" si="22"/>
        <v>14540.95989304813</v>
      </c>
      <c r="AN20" s="2">
        <f t="shared" si="22"/>
        <v>14117.436789367117</v>
      </c>
      <c r="AO20" s="2">
        <f t="shared" si="22"/>
        <v>13706.249310065161</v>
      </c>
      <c r="AP20" s="2">
        <f t="shared" si="22"/>
        <v>13307.038165111808</v>
      </c>
      <c r="AQ20" s="2">
        <f t="shared" si="22"/>
        <v>12919.454529234765</v>
      </c>
      <c r="AR20" s="2">
        <f t="shared" si="22"/>
        <v>12543.159737121132</v>
      </c>
      <c r="AS20" s="2">
        <f t="shared" si="22"/>
        <v>12177.824987496244</v>
      </c>
      <c r="AT20" s="2">
        <f t="shared" si="22"/>
        <v>11823.131055821596</v>
      </c>
      <c r="AU20" s="2">
        <f t="shared" si="22"/>
        <v>11478.768015360773</v>
      </c>
      <c r="AV20" s="2">
        <f t="shared" si="22"/>
        <v>11144.434966369683</v>
      </c>
      <c r="AW20" s="15">
        <f t="shared" si="20"/>
        <v>127758.4574489964</v>
      </c>
      <c r="AX20">
        <f t="shared" si="7"/>
        <v>22.747598661591425</v>
      </c>
      <c r="AY20">
        <f t="shared" si="8"/>
        <v>234.87884798084511</v>
      </c>
    </row>
    <row r="21" spans="1:51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>
        <v>20</v>
      </c>
      <c r="G21" s="8">
        <f>F21*E21</f>
        <v>27560</v>
      </c>
      <c r="H21">
        <v>839</v>
      </c>
      <c r="I21" s="10">
        <f t="shared" si="10"/>
        <v>2122670</v>
      </c>
      <c r="J21" s="7">
        <f t="shared" si="11"/>
        <v>1765.4919786096257</v>
      </c>
      <c r="K21" s="11">
        <f t="shared" si="12"/>
        <v>4466694.7058823528</v>
      </c>
      <c r="L21" s="1">
        <f t="shared" si="0"/>
        <v>0.17</v>
      </c>
      <c r="M21" s="7">
        <f t="shared" si="13"/>
        <v>430.1</v>
      </c>
      <c r="N21" s="2">
        <v>1710</v>
      </c>
      <c r="O21" s="10">
        <f t="shared" si="14"/>
        <v>735471</v>
      </c>
      <c r="P21" s="13">
        <f t="shared" si="15"/>
        <v>7324835.7058823528</v>
      </c>
      <c r="Q21" s="2">
        <f t="shared" si="21"/>
        <v>732483.57058823528</v>
      </c>
      <c r="R21" s="2">
        <f t="shared" si="21"/>
        <v>711149.09765848087</v>
      </c>
      <c r="S21" s="2">
        <f t="shared" si="21"/>
        <v>690436.01714415615</v>
      </c>
      <c r="T21" s="2">
        <f t="shared" si="21"/>
        <v>670326.23023704486</v>
      </c>
      <c r="U21" s="2">
        <f t="shared" si="21"/>
        <v>650802.16527868435</v>
      </c>
      <c r="V21" s="2">
        <f t="shared" si="21"/>
        <v>631846.7624064897</v>
      </c>
      <c r="W21" s="2">
        <f t="shared" si="21"/>
        <v>613443.45864707732</v>
      </c>
      <c r="X21" s="2">
        <f t="shared" si="21"/>
        <v>595576.17344376433</v>
      </c>
      <c r="Y21" s="2">
        <f t="shared" si="21"/>
        <v>578229.29460559646</v>
      </c>
      <c r="Z21" s="2">
        <f t="shared" si="21"/>
        <v>561387.66466562764</v>
      </c>
      <c r="AA21" s="15">
        <f t="shared" si="16"/>
        <v>6435680.4346751561</v>
      </c>
      <c r="AB21">
        <v>58</v>
      </c>
      <c r="AC21">
        <v>20</v>
      </c>
      <c r="AD21">
        <v>852</v>
      </c>
      <c r="AE21" s="10">
        <f t="shared" si="2"/>
        <v>49416</v>
      </c>
      <c r="AF21" s="7">
        <f t="shared" si="17"/>
        <v>1765.4919786096257</v>
      </c>
      <c r="AG21" s="11">
        <f t="shared" si="3"/>
        <v>102398.53475935828</v>
      </c>
      <c r="AH21" s="1">
        <f t="shared" si="4"/>
        <v>0.17</v>
      </c>
      <c r="AI21" s="7">
        <f t="shared" si="5"/>
        <v>9.8600000000000012</v>
      </c>
      <c r="AJ21" s="2">
        <v>1710</v>
      </c>
      <c r="AK21" s="10">
        <f t="shared" si="18"/>
        <v>16860.600000000002</v>
      </c>
      <c r="AL21" s="13">
        <f t="shared" si="19"/>
        <v>168675.13475935828</v>
      </c>
      <c r="AM21" s="2">
        <f t="shared" si="22"/>
        <v>16867.513475935826</v>
      </c>
      <c r="AN21" s="2">
        <f t="shared" si="22"/>
        <v>16376.22667566585</v>
      </c>
      <c r="AO21" s="2">
        <f t="shared" si="22"/>
        <v>15899.249199675583</v>
      </c>
      <c r="AP21" s="2">
        <f t="shared" si="22"/>
        <v>15436.164271529693</v>
      </c>
      <c r="AQ21" s="2">
        <f t="shared" si="22"/>
        <v>14986.567253912324</v>
      </c>
      <c r="AR21" s="2">
        <f t="shared" si="22"/>
        <v>14550.065295060509</v>
      </c>
      <c r="AS21" s="2">
        <f t="shared" si="22"/>
        <v>14126.27698549564</v>
      </c>
      <c r="AT21" s="2">
        <f t="shared" si="22"/>
        <v>13714.832024753048</v>
      </c>
      <c r="AU21" s="2">
        <f t="shared" si="22"/>
        <v>13315.370897818493</v>
      </c>
      <c r="AV21" s="2">
        <f t="shared" si="22"/>
        <v>12927.544560988828</v>
      </c>
      <c r="AW21" s="15">
        <f t="shared" si="20"/>
        <v>148199.81064083581</v>
      </c>
      <c r="AX21">
        <f t="shared" si="7"/>
        <v>36.616336870244091</v>
      </c>
      <c r="AY21">
        <f t="shared" si="8"/>
        <v>233.5152552494614</v>
      </c>
    </row>
    <row r="22" spans="1:51" x14ac:dyDescent="0.25">
      <c r="Q22" s="2"/>
      <c r="R22" s="2"/>
      <c r="S22" s="2"/>
      <c r="T22" s="2"/>
      <c r="U22" s="2"/>
      <c r="V22" s="2"/>
      <c r="W22" s="2"/>
      <c r="X22" s="2"/>
      <c r="Y22" s="2"/>
      <c r="Z22" s="2"/>
      <c r="AA22" s="15"/>
      <c r="AB22" s="15"/>
      <c r="AG22" s="11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15"/>
    </row>
    <row r="23" spans="1:51" ht="45" x14ac:dyDescent="0.25">
      <c r="A23" t="s">
        <v>33</v>
      </c>
      <c r="B23" t="s">
        <v>54</v>
      </c>
      <c r="C23" t="s">
        <v>57</v>
      </c>
      <c r="D23" t="s">
        <v>55</v>
      </c>
      <c r="E23" t="s">
        <v>56</v>
      </c>
      <c r="F23" t="s">
        <v>58</v>
      </c>
      <c r="G23" s="8" t="s">
        <v>59</v>
      </c>
      <c r="H23" s="1" t="s">
        <v>15</v>
      </c>
      <c r="I23" s="9" t="s">
        <v>63</v>
      </c>
      <c r="J23" s="1" t="s">
        <v>32</v>
      </c>
      <c r="K23" s="9" t="s">
        <v>64</v>
      </c>
      <c r="L23" s="1" t="s">
        <v>12</v>
      </c>
      <c r="M23" s="1" t="s">
        <v>60</v>
      </c>
      <c r="N23" s="1" t="s">
        <v>16</v>
      </c>
      <c r="O23" s="9" t="s">
        <v>61</v>
      </c>
      <c r="P23" s="12" t="s">
        <v>62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15" t="s">
        <v>81</v>
      </c>
      <c r="AB23" s="1" t="s">
        <v>69</v>
      </c>
      <c r="AC23" t="s">
        <v>58</v>
      </c>
      <c r="AD23" s="1" t="s">
        <v>15</v>
      </c>
      <c r="AE23" s="9" t="s">
        <v>63</v>
      </c>
      <c r="AF23" s="1" t="s">
        <v>32</v>
      </c>
      <c r="AG23" s="9" t="s">
        <v>64</v>
      </c>
      <c r="AH23" s="1" t="s">
        <v>12</v>
      </c>
      <c r="AI23" s="1" t="s">
        <v>60</v>
      </c>
      <c r="AJ23" s="1" t="s">
        <v>16</v>
      </c>
      <c r="AK23" s="9" t="s">
        <v>61</v>
      </c>
      <c r="AL23" s="12" t="s">
        <v>62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15"/>
      <c r="AX23" s="1" t="s">
        <v>65</v>
      </c>
      <c r="AY23" s="1" t="s">
        <v>65</v>
      </c>
    </row>
    <row r="24" spans="1:51" x14ac:dyDescent="0.25">
      <c r="A24" t="s">
        <v>34</v>
      </c>
      <c r="B24">
        <v>436350</v>
      </c>
      <c r="C24">
        <v>52010</v>
      </c>
      <c r="D24">
        <v>31159</v>
      </c>
      <c r="E24">
        <v>17920</v>
      </c>
      <c r="F24">
        <v>50</v>
      </c>
      <c r="G24" s="8">
        <f>F24*E24</f>
        <v>896000</v>
      </c>
      <c r="H24">
        <v>839</v>
      </c>
      <c r="I24" s="10">
        <f>H24*D24</f>
        <v>26142401</v>
      </c>
      <c r="J24" s="7">
        <f>330147/187</f>
        <v>1765.4919786096257</v>
      </c>
      <c r="K24" s="11">
        <f>J24*D24</f>
        <v>55010964.561497323</v>
      </c>
      <c r="L24" s="1">
        <f t="shared" ref="L24:L43" si="23">0.17</f>
        <v>0.17</v>
      </c>
      <c r="M24" s="7">
        <f>L24*D24</f>
        <v>5297.0300000000007</v>
      </c>
      <c r="N24" s="2">
        <v>1710</v>
      </c>
      <c r="O24" s="10">
        <f>N24*M24</f>
        <v>9057921.3000000007</v>
      </c>
      <c r="P24" s="13">
        <f>I24+K24+O24</f>
        <v>90211286.861497328</v>
      </c>
      <c r="Q24" s="2">
        <f t="shared" ref="Q24:Z33" si="24">($P24/10)*(1/(1+discount_rate)^Q$1)</f>
        <v>9021128.6861497331</v>
      </c>
      <c r="R24" s="2">
        <f t="shared" si="24"/>
        <v>8758377.3651939165</v>
      </c>
      <c r="S24" s="2">
        <f t="shared" si="24"/>
        <v>8503278.9953338988</v>
      </c>
      <c r="T24" s="2">
        <f t="shared" si="24"/>
        <v>8255610.6750814551</v>
      </c>
      <c r="U24" s="2">
        <f t="shared" si="24"/>
        <v>8015155.9952247143</v>
      </c>
      <c r="V24" s="2">
        <f t="shared" si="24"/>
        <v>7781704.8497327324</v>
      </c>
      <c r="W24" s="2">
        <f t="shared" si="24"/>
        <v>7555053.2521677017</v>
      </c>
      <c r="X24" s="2">
        <f t="shared" si="24"/>
        <v>7335003.15744437</v>
      </c>
      <c r="Y24" s="2">
        <f t="shared" si="24"/>
        <v>7121362.2887809416</v>
      </c>
      <c r="Z24" s="2">
        <f t="shared" si="24"/>
        <v>6913943.9696902353</v>
      </c>
      <c r="AA24" s="15">
        <f t="shared" si="16"/>
        <v>79260619.234799698</v>
      </c>
      <c r="AB24">
        <v>82</v>
      </c>
      <c r="AC24">
        <v>50</v>
      </c>
      <c r="AD24">
        <v>852</v>
      </c>
      <c r="AE24" s="10">
        <f t="shared" ref="AE24:AE43" si="25">AD24*AB24</f>
        <v>69864</v>
      </c>
      <c r="AF24" s="7">
        <f>330147/187</f>
        <v>1765.4919786096257</v>
      </c>
      <c r="AG24" s="11">
        <f t="shared" ref="AG24:AG43" si="26">AF24*AB24</f>
        <v>144770.3422459893</v>
      </c>
      <c r="AH24" s="1">
        <f t="shared" ref="AH24:AH43" si="27">0.17</f>
        <v>0.17</v>
      </c>
      <c r="AI24" s="7">
        <f t="shared" ref="AI24:AI43" si="28">AH24*AB24</f>
        <v>13.940000000000001</v>
      </c>
      <c r="AJ24" s="2">
        <v>1710</v>
      </c>
      <c r="AK24" s="10">
        <f>AJ24*AI24</f>
        <v>23837.4</v>
      </c>
      <c r="AL24" s="13">
        <f>AE24+AG24+AK24</f>
        <v>238471.7422459893</v>
      </c>
      <c r="AM24" s="2">
        <f t="shared" ref="AM24:AV33" si="29">($AL24/10)*(1/(1+discount_rate)^AM$1)</f>
        <v>23847.17422459893</v>
      </c>
      <c r="AN24" s="2">
        <f t="shared" si="29"/>
        <v>23152.596334562069</v>
      </c>
      <c r="AO24" s="2">
        <f t="shared" si="29"/>
        <v>22478.24886850686</v>
      </c>
      <c r="AP24" s="2">
        <f t="shared" si="29"/>
        <v>21823.542590783363</v>
      </c>
      <c r="AQ24" s="2">
        <f t="shared" si="29"/>
        <v>21187.905427945014</v>
      </c>
      <c r="AR24" s="2">
        <f t="shared" si="29"/>
        <v>20570.781968878655</v>
      </c>
      <c r="AS24" s="2">
        <f t="shared" si="29"/>
        <v>19971.632979493839</v>
      </c>
      <c r="AT24" s="2">
        <f t="shared" si="29"/>
        <v>19389.934931547414</v>
      </c>
      <c r="AU24" s="2">
        <f t="shared" si="29"/>
        <v>18825.179545191666</v>
      </c>
      <c r="AV24" s="2">
        <f t="shared" si="29"/>
        <v>18276.873344846277</v>
      </c>
      <c r="AW24" s="15">
        <f t="shared" ref="AW24:AW43" si="30">SUM(AM24:AV24)</f>
        <v>209523.87021635409</v>
      </c>
      <c r="AX24">
        <f t="shared" ref="AX24:AX43" si="31">AA24/(G24+AW24)</f>
        <v>71.695077211935896</v>
      </c>
      <c r="AY24">
        <f t="shared" ref="AY24:AY43" si="32">AA24/G24</f>
        <v>88.460512538838955</v>
      </c>
    </row>
    <row r="25" spans="1:51" x14ac:dyDescent="0.25">
      <c r="A25" t="s">
        <v>52</v>
      </c>
      <c r="B25">
        <v>206000</v>
      </c>
      <c r="C25">
        <v>20679</v>
      </c>
      <c r="D25">
        <v>8437</v>
      </c>
      <c r="E25">
        <v>4585</v>
      </c>
      <c r="F25">
        <v>50</v>
      </c>
      <c r="G25" s="8">
        <f t="shared" ref="G25:G42" si="33">F25*E25</f>
        <v>229250</v>
      </c>
      <c r="H25">
        <v>839</v>
      </c>
      <c r="I25" s="10">
        <f t="shared" ref="I25:I43" si="34">H25*D25</f>
        <v>7078643</v>
      </c>
      <c r="J25" s="7">
        <f t="shared" ref="J25:J43" si="35">330147/187</f>
        <v>1765.4919786096257</v>
      </c>
      <c r="K25" s="11">
        <f t="shared" ref="K25:K43" si="36">J25*D25</f>
        <v>14895455.823529411</v>
      </c>
      <c r="L25" s="1">
        <f>0.17</f>
        <v>0.17</v>
      </c>
      <c r="M25" s="7">
        <f t="shared" ref="M25:M43" si="37">L25*D25</f>
        <v>1434.2900000000002</v>
      </c>
      <c r="N25" s="2">
        <v>1710</v>
      </c>
      <c r="O25" s="10">
        <f t="shared" ref="O25:O43" si="38">N25*M25</f>
        <v>2452635.9000000004</v>
      </c>
      <c r="P25" s="13">
        <f t="shared" ref="P25:P43" si="39">I25+K25+O25</f>
        <v>24426734.723529413</v>
      </c>
      <c r="Q25" s="2">
        <f t="shared" si="24"/>
        <v>2442673.4723529415</v>
      </c>
      <c r="R25" s="2">
        <f t="shared" si="24"/>
        <v>2371527.6430611084</v>
      </c>
      <c r="S25" s="2">
        <f t="shared" si="24"/>
        <v>2302454.0223894254</v>
      </c>
      <c r="T25" s="2">
        <f t="shared" si="24"/>
        <v>2235392.254747015</v>
      </c>
      <c r="U25" s="2">
        <f t="shared" si="24"/>
        <v>2170283.7424728302</v>
      </c>
      <c r="V25" s="2">
        <f t="shared" si="24"/>
        <v>2107071.5946338158</v>
      </c>
      <c r="W25" s="2">
        <f t="shared" si="24"/>
        <v>2045700.5773143843</v>
      </c>
      <c r="X25" s="2">
        <f t="shared" si="24"/>
        <v>1986117.0653537712</v>
      </c>
      <c r="Y25" s="2">
        <f t="shared" si="24"/>
        <v>1928268.9954890981</v>
      </c>
      <c r="Z25" s="2">
        <f t="shared" si="24"/>
        <v>1872105.8208632022</v>
      </c>
      <c r="AA25" s="15">
        <f t="shared" si="16"/>
        <v>21461595.18867759</v>
      </c>
      <c r="AB25">
        <v>71</v>
      </c>
      <c r="AC25">
        <v>50</v>
      </c>
      <c r="AD25">
        <v>852</v>
      </c>
      <c r="AE25" s="10">
        <f t="shared" si="25"/>
        <v>60492</v>
      </c>
      <c r="AF25" s="7">
        <f t="shared" ref="AF25:AF43" si="40">330147/187</f>
        <v>1765.4919786096257</v>
      </c>
      <c r="AG25" s="11">
        <f t="shared" si="26"/>
        <v>125349.93048128342</v>
      </c>
      <c r="AH25" s="1">
        <f>0.17</f>
        <v>0.17</v>
      </c>
      <c r="AI25" s="7">
        <f t="shared" si="28"/>
        <v>12.07</v>
      </c>
      <c r="AJ25" s="2">
        <v>1710</v>
      </c>
      <c r="AK25" s="10">
        <f t="shared" ref="AK25:AK43" si="41">AJ25*AI25</f>
        <v>20639.7</v>
      </c>
      <c r="AL25" s="13">
        <f t="shared" ref="AL25:AL43" si="42">AE25+AG25+AK25</f>
        <v>206481.63048128341</v>
      </c>
      <c r="AM25" s="2">
        <f t="shared" si="29"/>
        <v>20648.163048128343</v>
      </c>
      <c r="AN25" s="2">
        <f t="shared" si="29"/>
        <v>20046.760240901305</v>
      </c>
      <c r="AO25" s="2">
        <f t="shared" si="29"/>
        <v>19462.874020292529</v>
      </c>
      <c r="AP25" s="2">
        <f t="shared" si="29"/>
        <v>18895.994194458766</v>
      </c>
      <c r="AQ25" s="2">
        <f t="shared" si="29"/>
        <v>18345.625431513366</v>
      </c>
      <c r="AR25" s="2">
        <f t="shared" si="29"/>
        <v>17811.286826712007</v>
      </c>
      <c r="AS25" s="2">
        <f t="shared" si="29"/>
        <v>17292.511482244667</v>
      </c>
      <c r="AT25" s="2">
        <f t="shared" si="29"/>
        <v>16788.846099266666</v>
      </c>
      <c r="AU25" s="2">
        <f t="shared" si="29"/>
        <v>16299.850581812296</v>
      </c>
      <c r="AV25" s="2">
        <f t="shared" si="29"/>
        <v>15825.097652244949</v>
      </c>
      <c r="AW25" s="15">
        <f t="shared" si="30"/>
        <v>181417.00957757491</v>
      </c>
      <c r="AX25">
        <f t="shared" si="31"/>
        <v>52.260334256588244</v>
      </c>
      <c r="AY25">
        <f t="shared" si="32"/>
        <v>93.616554803391892</v>
      </c>
    </row>
    <row r="26" spans="1:51" x14ac:dyDescent="0.25">
      <c r="A26" t="s">
        <v>35</v>
      </c>
      <c r="B26">
        <v>482180</v>
      </c>
      <c r="C26">
        <v>51357</v>
      </c>
      <c r="D26">
        <v>24695</v>
      </c>
      <c r="E26">
        <v>13687</v>
      </c>
      <c r="F26">
        <v>50</v>
      </c>
      <c r="G26" s="8">
        <f t="shared" si="33"/>
        <v>684350</v>
      </c>
      <c r="H26">
        <v>839</v>
      </c>
      <c r="I26" s="10">
        <f t="shared" si="34"/>
        <v>20719105</v>
      </c>
      <c r="J26" s="7">
        <f t="shared" si="35"/>
        <v>1765.4919786096257</v>
      </c>
      <c r="K26" s="11">
        <f t="shared" si="36"/>
        <v>43598824.411764704</v>
      </c>
      <c r="L26" s="1">
        <f t="shared" si="23"/>
        <v>0.17</v>
      </c>
      <c r="M26" s="7">
        <f t="shared" si="37"/>
        <v>4198.1500000000005</v>
      </c>
      <c r="N26" s="2">
        <v>1710</v>
      </c>
      <c r="O26" s="10">
        <f t="shared" si="38"/>
        <v>7178836.5000000009</v>
      </c>
      <c r="P26" s="13">
        <f t="shared" si="39"/>
        <v>71496765.911764711</v>
      </c>
      <c r="Q26" s="2">
        <f t="shared" si="24"/>
        <v>7149676.5911764707</v>
      </c>
      <c r="R26" s="2">
        <f t="shared" si="24"/>
        <v>6941433.5836664764</v>
      </c>
      <c r="S26" s="2">
        <f t="shared" si="24"/>
        <v>6739255.9064723076</v>
      </c>
      <c r="T26" s="2">
        <f t="shared" si="24"/>
        <v>6542966.899487677</v>
      </c>
      <c r="U26" s="2">
        <f t="shared" si="24"/>
        <v>6352395.048046289</v>
      </c>
      <c r="V26" s="2">
        <f t="shared" si="24"/>
        <v>6167373.8330546496</v>
      </c>
      <c r="W26" s="2">
        <f t="shared" si="24"/>
        <v>5987741.5854899511</v>
      </c>
      <c r="X26" s="2">
        <f t="shared" si="24"/>
        <v>5813341.3451358741</v>
      </c>
      <c r="Y26" s="2">
        <f t="shared" si="24"/>
        <v>5644020.7234328883</v>
      </c>
      <c r="Z26" s="2">
        <f t="shared" si="24"/>
        <v>5479631.7703231927</v>
      </c>
      <c r="AA26" s="15">
        <f t="shared" si="16"/>
        <v>62817837.28628578</v>
      </c>
      <c r="AB26">
        <v>62</v>
      </c>
      <c r="AC26">
        <v>50</v>
      </c>
      <c r="AD26">
        <v>852</v>
      </c>
      <c r="AE26" s="10">
        <f t="shared" si="25"/>
        <v>52824</v>
      </c>
      <c r="AF26" s="7">
        <f t="shared" si="40"/>
        <v>1765.4919786096257</v>
      </c>
      <c r="AG26" s="11">
        <f t="shared" si="26"/>
        <v>109460.50267379679</v>
      </c>
      <c r="AH26" s="1">
        <f t="shared" si="27"/>
        <v>0.17</v>
      </c>
      <c r="AI26" s="7">
        <f t="shared" si="28"/>
        <v>10.540000000000001</v>
      </c>
      <c r="AJ26" s="2">
        <v>1710</v>
      </c>
      <c r="AK26" s="10">
        <f t="shared" si="41"/>
        <v>18023.400000000001</v>
      </c>
      <c r="AL26" s="13">
        <f t="shared" si="42"/>
        <v>180307.90267379678</v>
      </c>
      <c r="AM26" s="2">
        <f t="shared" si="29"/>
        <v>18030.790267379678</v>
      </c>
      <c r="AN26" s="2">
        <f t="shared" si="29"/>
        <v>17505.621618815221</v>
      </c>
      <c r="AO26" s="2">
        <f t="shared" si="29"/>
        <v>16995.749144480797</v>
      </c>
      <c r="AP26" s="2">
        <f t="shared" si="29"/>
        <v>16500.72732473864</v>
      </c>
      <c r="AQ26" s="2">
        <f t="shared" si="29"/>
        <v>16020.123616251107</v>
      </c>
      <c r="AR26" s="2">
        <f t="shared" si="29"/>
        <v>15553.518074030202</v>
      </c>
      <c r="AS26" s="2">
        <f t="shared" si="29"/>
        <v>15100.502984495341</v>
      </c>
      <c r="AT26" s="2">
        <f t="shared" si="29"/>
        <v>14660.682509218776</v>
      </c>
      <c r="AU26" s="2">
        <f t="shared" si="29"/>
        <v>14233.672339047356</v>
      </c>
      <c r="AV26" s="2">
        <f t="shared" si="29"/>
        <v>13819.099358298405</v>
      </c>
      <c r="AW26" s="15">
        <f t="shared" si="30"/>
        <v>158420.48723675552</v>
      </c>
      <c r="AX26">
        <f t="shared" si="31"/>
        <v>74.537300768861243</v>
      </c>
      <c r="AY26">
        <f t="shared" si="32"/>
        <v>91.791973823753608</v>
      </c>
    </row>
    <row r="27" spans="1:51" x14ac:dyDescent="0.25">
      <c r="A27" t="s">
        <v>53</v>
      </c>
      <c r="B27">
        <v>283700</v>
      </c>
      <c r="C27">
        <v>32625</v>
      </c>
      <c r="D27">
        <v>18403</v>
      </c>
      <c r="E27">
        <v>10461</v>
      </c>
      <c r="F27">
        <v>50</v>
      </c>
      <c r="G27" s="8">
        <f t="shared" si="33"/>
        <v>523050</v>
      </c>
      <c r="H27">
        <v>839</v>
      </c>
      <c r="I27" s="10">
        <f t="shared" si="34"/>
        <v>15440117</v>
      </c>
      <c r="J27" s="7">
        <f t="shared" si="35"/>
        <v>1765.4919786096257</v>
      </c>
      <c r="K27" s="11">
        <f t="shared" si="36"/>
        <v>32490348.882352941</v>
      </c>
      <c r="L27" s="1">
        <f t="shared" si="23"/>
        <v>0.17</v>
      </c>
      <c r="M27" s="7">
        <f t="shared" si="37"/>
        <v>3128.51</v>
      </c>
      <c r="N27" s="2">
        <v>1710</v>
      </c>
      <c r="O27" s="10">
        <f t="shared" si="38"/>
        <v>5349752.1000000006</v>
      </c>
      <c r="P27" s="13">
        <f t="shared" si="39"/>
        <v>53280217.982352942</v>
      </c>
      <c r="Q27" s="2">
        <f t="shared" si="24"/>
        <v>5328021.7982352944</v>
      </c>
      <c r="R27" s="2">
        <f t="shared" si="24"/>
        <v>5172836.6973158196</v>
      </c>
      <c r="S27" s="2">
        <f t="shared" si="24"/>
        <v>5022171.550792058</v>
      </c>
      <c r="T27" s="2">
        <f t="shared" si="24"/>
        <v>4875894.7095068526</v>
      </c>
      <c r="U27" s="2">
        <f t="shared" si="24"/>
        <v>4733878.3587445179</v>
      </c>
      <c r="V27" s="2">
        <f t="shared" si="24"/>
        <v>4595998.4065480754</v>
      </c>
      <c r="W27" s="2">
        <f t="shared" si="24"/>
        <v>4462134.3752893936</v>
      </c>
      <c r="X27" s="2">
        <f t="shared" si="24"/>
        <v>4332169.296397469</v>
      </c>
      <c r="Y27" s="2">
        <f t="shared" si="24"/>
        <v>4205989.6081528831</v>
      </c>
      <c r="Z27" s="2">
        <f t="shared" si="24"/>
        <v>4083485.0564591098</v>
      </c>
      <c r="AA27" s="15">
        <f t="shared" si="16"/>
        <v>46812579.85744147</v>
      </c>
      <c r="AB27">
        <v>96</v>
      </c>
      <c r="AC27">
        <v>50</v>
      </c>
      <c r="AD27">
        <v>852</v>
      </c>
      <c r="AE27" s="10">
        <f t="shared" si="25"/>
        <v>81792</v>
      </c>
      <c r="AF27" s="7">
        <f t="shared" si="40"/>
        <v>1765.4919786096257</v>
      </c>
      <c r="AG27" s="11">
        <f t="shared" si="26"/>
        <v>169487.22994652408</v>
      </c>
      <c r="AH27" s="1">
        <f t="shared" si="27"/>
        <v>0.17</v>
      </c>
      <c r="AI27" s="7">
        <f t="shared" si="28"/>
        <v>16.32</v>
      </c>
      <c r="AJ27" s="2">
        <v>1710</v>
      </c>
      <c r="AK27" s="10">
        <f t="shared" si="41"/>
        <v>27907.200000000001</v>
      </c>
      <c r="AL27" s="13">
        <f t="shared" si="42"/>
        <v>279186.42994652409</v>
      </c>
      <c r="AM27" s="2">
        <f t="shared" si="29"/>
        <v>27918.642994652408</v>
      </c>
      <c r="AN27" s="2">
        <f t="shared" si="29"/>
        <v>27105.478635584863</v>
      </c>
      <c r="AO27" s="2">
        <f t="shared" si="29"/>
        <v>26315.998675325107</v>
      </c>
      <c r="AP27" s="2">
        <f t="shared" si="29"/>
        <v>25549.51327701467</v>
      </c>
      <c r="AQ27" s="2">
        <f t="shared" si="29"/>
        <v>24805.352696130747</v>
      </c>
      <c r="AR27" s="2">
        <f t="shared" si="29"/>
        <v>24082.866695272573</v>
      </c>
      <c r="AS27" s="2">
        <f t="shared" si="29"/>
        <v>23381.423975992788</v>
      </c>
      <c r="AT27" s="2">
        <f t="shared" si="29"/>
        <v>22700.411627177462</v>
      </c>
      <c r="AU27" s="2">
        <f t="shared" si="29"/>
        <v>22039.234589492684</v>
      </c>
      <c r="AV27" s="2">
        <f t="shared" si="29"/>
        <v>21397.315135429792</v>
      </c>
      <c r="AW27" s="15">
        <f t="shared" si="30"/>
        <v>245296.23830207309</v>
      </c>
      <c r="AX27">
        <f t="shared" si="31"/>
        <v>60.926412499773626</v>
      </c>
      <c r="AY27">
        <f t="shared" si="32"/>
        <v>89.49924454151892</v>
      </c>
    </row>
    <row r="28" spans="1:51" x14ac:dyDescent="0.25">
      <c r="A28" t="s">
        <v>46</v>
      </c>
      <c r="B28">
        <v>469300</v>
      </c>
      <c r="C28">
        <v>55544</v>
      </c>
      <c r="D28">
        <v>32903</v>
      </c>
      <c r="E28">
        <v>18880</v>
      </c>
      <c r="F28">
        <v>50</v>
      </c>
      <c r="G28" s="8">
        <f t="shared" si="33"/>
        <v>944000</v>
      </c>
      <c r="H28">
        <v>839</v>
      </c>
      <c r="I28" s="10">
        <f t="shared" si="34"/>
        <v>27605617</v>
      </c>
      <c r="J28" s="7">
        <f t="shared" si="35"/>
        <v>1765.4919786096257</v>
      </c>
      <c r="K28" s="11">
        <f t="shared" si="36"/>
        <v>58089982.572192512</v>
      </c>
      <c r="L28" s="1">
        <f t="shared" si="23"/>
        <v>0.17</v>
      </c>
      <c r="M28" s="7">
        <f t="shared" si="37"/>
        <v>5593.51</v>
      </c>
      <c r="N28" s="2">
        <v>1710</v>
      </c>
      <c r="O28" s="10">
        <f t="shared" si="38"/>
        <v>9564902.0999999996</v>
      </c>
      <c r="P28" s="13">
        <f t="shared" si="39"/>
        <v>95260501.672192514</v>
      </c>
      <c r="Q28" s="2">
        <f t="shared" si="24"/>
        <v>9526050.1672192514</v>
      </c>
      <c r="R28" s="2">
        <f t="shared" si="24"/>
        <v>9248592.3953584973</v>
      </c>
      <c r="S28" s="2">
        <f t="shared" si="24"/>
        <v>8979215.9178237822</v>
      </c>
      <c r="T28" s="2">
        <f t="shared" si="24"/>
        <v>8717685.3571104687</v>
      </c>
      <c r="U28" s="2">
        <f t="shared" si="24"/>
        <v>8463772.1913693883</v>
      </c>
      <c r="V28" s="2">
        <f t="shared" si="24"/>
        <v>8217254.5547275618</v>
      </c>
      <c r="W28" s="2">
        <f t="shared" si="24"/>
        <v>7977917.0434248168</v>
      </c>
      <c r="X28" s="2">
        <f t="shared" si="24"/>
        <v>7745550.5275969096</v>
      </c>
      <c r="Y28" s="2">
        <f t="shared" si="24"/>
        <v>7519951.968540689</v>
      </c>
      <c r="Z28" s="2">
        <f t="shared" si="24"/>
        <v>7300924.2413016399</v>
      </c>
      <c r="AA28" s="15">
        <f t="shared" si="16"/>
        <v>83696914.364473</v>
      </c>
      <c r="AB28">
        <v>50</v>
      </c>
      <c r="AC28">
        <v>50</v>
      </c>
      <c r="AD28">
        <v>852</v>
      </c>
      <c r="AE28" s="10">
        <f t="shared" si="25"/>
        <v>42600</v>
      </c>
      <c r="AF28" s="7">
        <f t="shared" si="40"/>
        <v>1765.4919786096257</v>
      </c>
      <c r="AG28" s="11">
        <f t="shared" si="26"/>
        <v>88274.598930481283</v>
      </c>
      <c r="AH28" s="1">
        <f t="shared" si="27"/>
        <v>0.17</v>
      </c>
      <c r="AI28" s="7">
        <f t="shared" si="28"/>
        <v>8.5</v>
      </c>
      <c r="AJ28" s="2">
        <v>1710</v>
      </c>
      <c r="AK28" s="10">
        <f t="shared" si="41"/>
        <v>14535</v>
      </c>
      <c r="AL28" s="13">
        <f t="shared" si="42"/>
        <v>145409.5989304813</v>
      </c>
      <c r="AM28" s="2">
        <f t="shared" si="29"/>
        <v>14540.95989304813</v>
      </c>
      <c r="AN28" s="2">
        <f t="shared" si="29"/>
        <v>14117.436789367117</v>
      </c>
      <c r="AO28" s="2">
        <f t="shared" si="29"/>
        <v>13706.249310065161</v>
      </c>
      <c r="AP28" s="2">
        <f t="shared" si="29"/>
        <v>13307.038165111808</v>
      </c>
      <c r="AQ28" s="2">
        <f t="shared" si="29"/>
        <v>12919.454529234765</v>
      </c>
      <c r="AR28" s="2">
        <f t="shared" si="29"/>
        <v>12543.159737121132</v>
      </c>
      <c r="AS28" s="2">
        <f t="shared" si="29"/>
        <v>12177.824987496244</v>
      </c>
      <c r="AT28" s="2">
        <f t="shared" si="29"/>
        <v>11823.131055821596</v>
      </c>
      <c r="AU28" s="2">
        <f t="shared" si="29"/>
        <v>11478.768015360773</v>
      </c>
      <c r="AV28" s="2">
        <f t="shared" si="29"/>
        <v>11144.434966369683</v>
      </c>
      <c r="AW28" s="15">
        <f t="shared" si="30"/>
        <v>127758.4574489964</v>
      </c>
      <c r="AX28">
        <f t="shared" si="31"/>
        <v>78.093075713802833</v>
      </c>
      <c r="AY28">
        <f t="shared" si="32"/>
        <v>88.661985555585801</v>
      </c>
    </row>
    <row r="29" spans="1:51" x14ac:dyDescent="0.25">
      <c r="A29" t="s">
        <v>47</v>
      </c>
      <c r="B29">
        <v>151700</v>
      </c>
      <c r="C29">
        <v>15602</v>
      </c>
      <c r="D29">
        <v>6846</v>
      </c>
      <c r="E29">
        <v>3751</v>
      </c>
      <c r="F29">
        <v>50</v>
      </c>
      <c r="G29" s="8">
        <f t="shared" si="33"/>
        <v>187550</v>
      </c>
      <c r="H29">
        <v>839</v>
      </c>
      <c r="I29" s="10">
        <f t="shared" si="34"/>
        <v>5743794</v>
      </c>
      <c r="J29" s="7">
        <f t="shared" si="35"/>
        <v>1765.4919786096257</v>
      </c>
      <c r="K29" s="11">
        <f t="shared" si="36"/>
        <v>12086558.085561497</v>
      </c>
      <c r="L29" s="1">
        <f t="shared" si="23"/>
        <v>0.17</v>
      </c>
      <c r="M29" s="7">
        <f t="shared" si="37"/>
        <v>1163.8200000000002</v>
      </c>
      <c r="N29" s="2">
        <v>1710</v>
      </c>
      <c r="O29" s="10">
        <f t="shared" si="38"/>
        <v>1990132.2000000002</v>
      </c>
      <c r="P29" s="13">
        <f t="shared" si="39"/>
        <v>19820484.285561498</v>
      </c>
      <c r="Q29" s="2">
        <f t="shared" si="24"/>
        <v>1982048.4285561498</v>
      </c>
      <c r="R29" s="2">
        <f t="shared" si="24"/>
        <v>1924318.8626758736</v>
      </c>
      <c r="S29" s="2">
        <f t="shared" si="24"/>
        <v>1868270.7404620133</v>
      </c>
      <c r="T29" s="2">
        <f t="shared" si="24"/>
        <v>1813855.0878271973</v>
      </c>
      <c r="U29" s="2">
        <f t="shared" si="24"/>
        <v>1761024.3571137839</v>
      </c>
      <c r="V29" s="2">
        <f t="shared" si="24"/>
        <v>1709732.3855473632</v>
      </c>
      <c r="W29" s="2">
        <f t="shared" si="24"/>
        <v>1659934.3549003524</v>
      </c>
      <c r="X29" s="2">
        <f t="shared" si="24"/>
        <v>1611586.7523304392</v>
      </c>
      <c r="Y29" s="2">
        <f t="shared" si="24"/>
        <v>1564647.3323596497</v>
      </c>
      <c r="Z29" s="2">
        <f t="shared" si="24"/>
        <v>1519075.0799608252</v>
      </c>
      <c r="AA29" s="15">
        <f t="shared" si="16"/>
        <v>17414493.381733648</v>
      </c>
      <c r="AB29">
        <v>56</v>
      </c>
      <c r="AC29">
        <v>50</v>
      </c>
      <c r="AD29">
        <v>852</v>
      </c>
      <c r="AE29" s="10">
        <f t="shared" si="25"/>
        <v>47712</v>
      </c>
      <c r="AF29" s="7">
        <f t="shared" si="40"/>
        <v>1765.4919786096257</v>
      </c>
      <c r="AG29" s="11">
        <f t="shared" si="26"/>
        <v>98867.550802139041</v>
      </c>
      <c r="AH29" s="1">
        <f t="shared" si="27"/>
        <v>0.17</v>
      </c>
      <c r="AI29" s="7">
        <f t="shared" si="28"/>
        <v>9.5200000000000014</v>
      </c>
      <c r="AJ29" s="2">
        <v>1710</v>
      </c>
      <c r="AK29" s="10">
        <f t="shared" si="41"/>
        <v>16279.200000000003</v>
      </c>
      <c r="AL29" s="13">
        <f t="shared" si="42"/>
        <v>162858.75080213905</v>
      </c>
      <c r="AM29" s="2">
        <f t="shared" si="29"/>
        <v>16285.875080213906</v>
      </c>
      <c r="AN29" s="2">
        <f t="shared" si="29"/>
        <v>15811.52920409117</v>
      </c>
      <c r="AO29" s="2">
        <f t="shared" si="29"/>
        <v>15350.999227272981</v>
      </c>
      <c r="AP29" s="2">
        <f t="shared" si="29"/>
        <v>14903.882744925226</v>
      </c>
      <c r="AQ29" s="2">
        <f t="shared" si="29"/>
        <v>14469.789072742939</v>
      </c>
      <c r="AR29" s="2">
        <f t="shared" si="29"/>
        <v>14048.338905575669</v>
      </c>
      <c r="AS29" s="2">
        <f t="shared" si="29"/>
        <v>13639.163985995794</v>
      </c>
      <c r="AT29" s="2">
        <f t="shared" si="29"/>
        <v>13241.906782520187</v>
      </c>
      <c r="AU29" s="2">
        <f t="shared" si="29"/>
        <v>12856.220177204066</v>
      </c>
      <c r="AV29" s="2">
        <f t="shared" si="29"/>
        <v>12481.767162334045</v>
      </c>
      <c r="AW29" s="15">
        <f t="shared" si="30"/>
        <v>143089.47234287599</v>
      </c>
      <c r="AX29">
        <f t="shared" si="31"/>
        <v>52.669130090053699</v>
      </c>
      <c r="AY29">
        <f t="shared" si="32"/>
        <v>92.852537359283644</v>
      </c>
    </row>
    <row r="30" spans="1:51" x14ac:dyDescent="0.25">
      <c r="A30" t="s">
        <v>48</v>
      </c>
      <c r="B30">
        <v>138380</v>
      </c>
      <c r="C30">
        <v>15198</v>
      </c>
      <c r="D30">
        <v>7836</v>
      </c>
      <c r="E30">
        <v>4388</v>
      </c>
      <c r="F30">
        <v>50</v>
      </c>
      <c r="G30" s="8">
        <f t="shared" si="33"/>
        <v>219400</v>
      </c>
      <c r="H30">
        <v>839</v>
      </c>
      <c r="I30" s="10">
        <f t="shared" si="34"/>
        <v>6574404</v>
      </c>
      <c r="J30" s="7">
        <f t="shared" si="35"/>
        <v>1765.4919786096257</v>
      </c>
      <c r="K30" s="11">
        <f t="shared" si="36"/>
        <v>13834395.144385027</v>
      </c>
      <c r="L30" s="1">
        <f t="shared" si="23"/>
        <v>0.17</v>
      </c>
      <c r="M30" s="7">
        <f t="shared" si="37"/>
        <v>1332.1200000000001</v>
      </c>
      <c r="N30" s="2">
        <v>1710</v>
      </c>
      <c r="O30" s="10">
        <f t="shared" si="38"/>
        <v>2277925.2000000002</v>
      </c>
      <c r="P30" s="13">
        <f t="shared" si="39"/>
        <v>22686724.344385024</v>
      </c>
      <c r="Q30" s="2">
        <f t="shared" si="24"/>
        <v>2268672.4344385024</v>
      </c>
      <c r="R30" s="2">
        <f t="shared" si="24"/>
        <v>2202594.5965422355</v>
      </c>
      <c r="S30" s="2">
        <f t="shared" si="24"/>
        <v>2138441.3558662478</v>
      </c>
      <c r="T30" s="2">
        <f t="shared" si="24"/>
        <v>2076156.6561808232</v>
      </c>
      <c r="U30" s="2">
        <f t="shared" si="24"/>
        <v>2015686.0739619646</v>
      </c>
      <c r="V30" s="2">
        <f t="shared" si="24"/>
        <v>1956976.7708368588</v>
      </c>
      <c r="W30" s="2">
        <f t="shared" si="24"/>
        <v>1899977.4474144259</v>
      </c>
      <c r="X30" s="2">
        <f t="shared" si="24"/>
        <v>1844638.2984606076</v>
      </c>
      <c r="Y30" s="2">
        <f t="shared" si="24"/>
        <v>1790910.9693792306</v>
      </c>
      <c r="Z30" s="2">
        <f t="shared" si="24"/>
        <v>1738748.5139604183</v>
      </c>
      <c r="AA30" s="15">
        <f t="shared" si="16"/>
        <v>19932803.117041312</v>
      </c>
      <c r="AB30">
        <v>86</v>
      </c>
      <c r="AC30">
        <v>50</v>
      </c>
      <c r="AD30">
        <v>852</v>
      </c>
      <c r="AE30" s="10">
        <f t="shared" si="25"/>
        <v>73272</v>
      </c>
      <c r="AF30" s="7">
        <f t="shared" si="40"/>
        <v>1765.4919786096257</v>
      </c>
      <c r="AG30" s="11">
        <f t="shared" si="26"/>
        <v>151832.31016042782</v>
      </c>
      <c r="AH30" s="1">
        <f t="shared" si="27"/>
        <v>0.17</v>
      </c>
      <c r="AI30" s="7">
        <f t="shared" si="28"/>
        <v>14.620000000000001</v>
      </c>
      <c r="AJ30" s="2">
        <v>1710</v>
      </c>
      <c r="AK30" s="10">
        <f t="shared" si="41"/>
        <v>25000.2</v>
      </c>
      <c r="AL30" s="13">
        <f t="shared" si="42"/>
        <v>250104.51016042783</v>
      </c>
      <c r="AM30" s="2">
        <f t="shared" si="29"/>
        <v>25010.451016042782</v>
      </c>
      <c r="AN30" s="2">
        <f t="shared" si="29"/>
        <v>24281.99127771144</v>
      </c>
      <c r="AO30" s="2">
        <f t="shared" si="29"/>
        <v>23574.748813312075</v>
      </c>
      <c r="AP30" s="2">
        <f t="shared" si="29"/>
        <v>22888.105643992309</v>
      </c>
      <c r="AQ30" s="2">
        <f t="shared" si="29"/>
        <v>22221.461790283796</v>
      </c>
      <c r="AR30" s="2">
        <f t="shared" si="29"/>
        <v>21574.234747848346</v>
      </c>
      <c r="AS30" s="2">
        <f t="shared" si="29"/>
        <v>20945.858978493539</v>
      </c>
      <c r="AT30" s="2">
        <f t="shared" si="29"/>
        <v>20335.785416013143</v>
      </c>
      <c r="AU30" s="2">
        <f t="shared" si="29"/>
        <v>19743.480986420527</v>
      </c>
      <c r="AV30" s="2">
        <f t="shared" si="29"/>
        <v>19168.428142155852</v>
      </c>
      <c r="AW30" s="15">
        <f t="shared" si="30"/>
        <v>219744.54681227382</v>
      </c>
      <c r="AX30">
        <f t="shared" si="31"/>
        <v>45.390073181444329</v>
      </c>
      <c r="AY30">
        <f t="shared" si="32"/>
        <v>90.85142715151008</v>
      </c>
    </row>
    <row r="31" spans="1:51" x14ac:dyDescent="0.25">
      <c r="A31" t="s">
        <v>36</v>
      </c>
      <c r="B31">
        <v>98196</v>
      </c>
      <c r="C31">
        <v>10558</v>
      </c>
      <c r="D31">
        <v>5192</v>
      </c>
      <c r="E31">
        <v>2886</v>
      </c>
      <c r="F31">
        <v>50</v>
      </c>
      <c r="G31" s="8">
        <f t="shared" si="33"/>
        <v>144300</v>
      </c>
      <c r="H31">
        <v>839</v>
      </c>
      <c r="I31" s="10">
        <f t="shared" si="34"/>
        <v>4356088</v>
      </c>
      <c r="J31" s="7">
        <f t="shared" si="35"/>
        <v>1765.4919786096257</v>
      </c>
      <c r="K31" s="11">
        <f t="shared" si="36"/>
        <v>9166434.3529411759</v>
      </c>
      <c r="L31" s="1">
        <f t="shared" si="23"/>
        <v>0.17</v>
      </c>
      <c r="M31" s="7">
        <f t="shared" si="37"/>
        <v>882.6400000000001</v>
      </c>
      <c r="N31" s="2">
        <v>1710</v>
      </c>
      <c r="O31" s="10">
        <f t="shared" si="38"/>
        <v>1509314.4000000001</v>
      </c>
      <c r="P31" s="13">
        <f t="shared" si="39"/>
        <v>15031836.752941176</v>
      </c>
      <c r="Q31" s="2">
        <f t="shared" si="24"/>
        <v>1503183.6752941175</v>
      </c>
      <c r="R31" s="2">
        <f t="shared" si="24"/>
        <v>1459401.6264991432</v>
      </c>
      <c r="S31" s="2">
        <f t="shared" si="24"/>
        <v>1416894.783008877</v>
      </c>
      <c r="T31" s="2">
        <f t="shared" si="24"/>
        <v>1375626.0029212397</v>
      </c>
      <c r="U31" s="2">
        <f t="shared" si="24"/>
        <v>1335559.2261371261</v>
      </c>
      <c r="V31" s="2">
        <f t="shared" si="24"/>
        <v>1296659.4428515788</v>
      </c>
      <c r="W31" s="2">
        <f t="shared" si="24"/>
        <v>1258892.6629626979</v>
      </c>
      <c r="X31" s="2">
        <f t="shared" si="24"/>
        <v>1222225.8863715511</v>
      </c>
      <c r="Y31" s="2">
        <f t="shared" si="24"/>
        <v>1186627.0741471371</v>
      </c>
      <c r="Z31" s="2">
        <f t="shared" si="24"/>
        <v>1152065.1205312011</v>
      </c>
      <c r="AA31" s="15">
        <f t="shared" si="16"/>
        <v>13207135.50072467</v>
      </c>
      <c r="AB31">
        <v>62</v>
      </c>
      <c r="AC31">
        <v>50</v>
      </c>
      <c r="AD31">
        <v>852</v>
      </c>
      <c r="AE31" s="10">
        <f t="shared" si="25"/>
        <v>52824</v>
      </c>
      <c r="AF31" s="7">
        <f t="shared" si="40"/>
        <v>1765.4919786096257</v>
      </c>
      <c r="AG31" s="11">
        <f t="shared" si="26"/>
        <v>109460.50267379679</v>
      </c>
      <c r="AH31" s="1">
        <f t="shared" si="27"/>
        <v>0.17</v>
      </c>
      <c r="AI31" s="7">
        <f t="shared" si="28"/>
        <v>10.540000000000001</v>
      </c>
      <c r="AJ31" s="2">
        <v>1710</v>
      </c>
      <c r="AK31" s="10">
        <f t="shared" si="41"/>
        <v>18023.400000000001</v>
      </c>
      <c r="AL31" s="13">
        <f t="shared" si="42"/>
        <v>180307.90267379678</v>
      </c>
      <c r="AM31" s="2">
        <f t="shared" si="29"/>
        <v>18030.790267379678</v>
      </c>
      <c r="AN31" s="2">
        <f t="shared" si="29"/>
        <v>17505.621618815221</v>
      </c>
      <c r="AO31" s="2">
        <f t="shared" si="29"/>
        <v>16995.749144480797</v>
      </c>
      <c r="AP31" s="2">
        <f t="shared" si="29"/>
        <v>16500.72732473864</v>
      </c>
      <c r="AQ31" s="2">
        <f t="shared" si="29"/>
        <v>16020.123616251107</v>
      </c>
      <c r="AR31" s="2">
        <f t="shared" si="29"/>
        <v>15553.518074030202</v>
      </c>
      <c r="AS31" s="2">
        <f t="shared" si="29"/>
        <v>15100.502984495341</v>
      </c>
      <c r="AT31" s="2">
        <f t="shared" si="29"/>
        <v>14660.682509218776</v>
      </c>
      <c r="AU31" s="2">
        <f t="shared" si="29"/>
        <v>14233.672339047356</v>
      </c>
      <c r="AV31" s="2">
        <f t="shared" si="29"/>
        <v>13819.099358298405</v>
      </c>
      <c r="AW31" s="15">
        <f t="shared" si="30"/>
        <v>158420.48723675552</v>
      </c>
      <c r="AX31">
        <f t="shared" si="31"/>
        <v>43.628152231386515</v>
      </c>
      <c r="AY31">
        <f t="shared" si="32"/>
        <v>91.525540545562507</v>
      </c>
    </row>
    <row r="32" spans="1:51" x14ac:dyDescent="0.25">
      <c r="A32" t="s">
        <v>37</v>
      </c>
      <c r="B32">
        <v>162560</v>
      </c>
      <c r="C32">
        <v>17328</v>
      </c>
      <c r="D32">
        <v>8348</v>
      </c>
      <c r="E32">
        <v>4628</v>
      </c>
      <c r="F32">
        <v>50</v>
      </c>
      <c r="G32" s="8">
        <f t="shared" si="33"/>
        <v>231400</v>
      </c>
      <c r="H32">
        <v>839</v>
      </c>
      <c r="I32" s="10">
        <f t="shared" si="34"/>
        <v>7003972</v>
      </c>
      <c r="J32" s="7">
        <f t="shared" si="35"/>
        <v>1765.4919786096257</v>
      </c>
      <c r="K32" s="11">
        <f t="shared" si="36"/>
        <v>14738327.037433155</v>
      </c>
      <c r="L32" s="1">
        <f>0.17</f>
        <v>0.17</v>
      </c>
      <c r="M32" s="7">
        <f t="shared" si="37"/>
        <v>1419.16</v>
      </c>
      <c r="N32" s="2">
        <v>1710</v>
      </c>
      <c r="O32" s="10">
        <f t="shared" si="38"/>
        <v>2426763.6</v>
      </c>
      <c r="P32" s="13">
        <f t="shared" si="39"/>
        <v>24169062.637433156</v>
      </c>
      <c r="Q32" s="2">
        <f t="shared" si="24"/>
        <v>2416906.2637433158</v>
      </c>
      <c r="R32" s="2">
        <f t="shared" si="24"/>
        <v>2346510.9356731223</v>
      </c>
      <c r="S32" s="2">
        <f t="shared" si="24"/>
        <v>2278165.9569641962</v>
      </c>
      <c r="T32" s="2">
        <f t="shared" si="24"/>
        <v>2211811.6087031034</v>
      </c>
      <c r="U32" s="2">
        <f t="shared" si="24"/>
        <v>2147389.9113622364</v>
      </c>
      <c r="V32" s="2">
        <f t="shared" si="24"/>
        <v>2084844.5741380935</v>
      </c>
      <c r="W32" s="2">
        <f t="shared" si="24"/>
        <v>2024120.9457651393</v>
      </c>
      <c r="X32" s="2">
        <f t="shared" si="24"/>
        <v>1965165.966762271</v>
      </c>
      <c r="Y32" s="2">
        <f t="shared" si="24"/>
        <v>1907928.1230701662</v>
      </c>
      <c r="Z32" s="2">
        <f t="shared" si="24"/>
        <v>1852357.4010389964</v>
      </c>
      <c r="AA32" s="15">
        <f t="shared" si="16"/>
        <v>21235201.68722064</v>
      </c>
      <c r="AB32">
        <v>75</v>
      </c>
      <c r="AC32">
        <v>50</v>
      </c>
      <c r="AD32">
        <v>852</v>
      </c>
      <c r="AE32" s="10">
        <f t="shared" si="25"/>
        <v>63900</v>
      </c>
      <c r="AF32" s="7">
        <f t="shared" si="40"/>
        <v>1765.4919786096257</v>
      </c>
      <c r="AG32" s="11">
        <f t="shared" si="26"/>
        <v>132411.89839572192</v>
      </c>
      <c r="AH32" s="1">
        <f>0.17</f>
        <v>0.17</v>
      </c>
      <c r="AI32" s="7">
        <f t="shared" si="28"/>
        <v>12.750000000000002</v>
      </c>
      <c r="AJ32" s="2">
        <v>1710</v>
      </c>
      <c r="AK32" s="10">
        <f t="shared" si="41"/>
        <v>21802.500000000004</v>
      </c>
      <c r="AL32" s="13">
        <f t="shared" si="42"/>
        <v>218114.39839572192</v>
      </c>
      <c r="AM32" s="2">
        <f t="shared" si="29"/>
        <v>21811.439839572191</v>
      </c>
      <c r="AN32" s="2">
        <f t="shared" si="29"/>
        <v>21176.155184050673</v>
      </c>
      <c r="AO32" s="2">
        <f t="shared" si="29"/>
        <v>20559.373965097737</v>
      </c>
      <c r="AP32" s="2">
        <f t="shared" si="29"/>
        <v>19960.557247667708</v>
      </c>
      <c r="AQ32" s="2">
        <f t="shared" si="29"/>
        <v>19379.181793852145</v>
      </c>
      <c r="AR32" s="2">
        <f t="shared" si="29"/>
        <v>18814.739605681694</v>
      </c>
      <c r="AS32" s="2">
        <f t="shared" si="29"/>
        <v>18266.737481244363</v>
      </c>
      <c r="AT32" s="2">
        <f t="shared" si="29"/>
        <v>17734.696583732391</v>
      </c>
      <c r="AU32" s="2">
        <f t="shared" si="29"/>
        <v>17218.152023041155</v>
      </c>
      <c r="AV32" s="2">
        <f t="shared" si="29"/>
        <v>16716.65244955452</v>
      </c>
      <c r="AW32" s="15">
        <f t="shared" si="30"/>
        <v>191637.68617349459</v>
      </c>
      <c r="AX32">
        <f t="shared" si="31"/>
        <v>50.196950251169213</v>
      </c>
      <c r="AY32">
        <f t="shared" si="32"/>
        <v>91.768373756355402</v>
      </c>
    </row>
    <row r="33" spans="1:51" x14ac:dyDescent="0.25">
      <c r="A33" t="s">
        <v>49</v>
      </c>
      <c r="B33">
        <v>137000</v>
      </c>
      <c r="C33">
        <v>13059</v>
      </c>
      <c r="D33">
        <v>4411</v>
      </c>
      <c r="E33">
        <v>2356</v>
      </c>
      <c r="F33">
        <v>50</v>
      </c>
      <c r="G33" s="8">
        <f t="shared" si="33"/>
        <v>117800</v>
      </c>
      <c r="H33">
        <v>839</v>
      </c>
      <c r="I33" s="10">
        <f t="shared" si="34"/>
        <v>3700829</v>
      </c>
      <c r="J33" s="7">
        <f t="shared" si="35"/>
        <v>1765.4919786096257</v>
      </c>
      <c r="K33" s="11">
        <f t="shared" si="36"/>
        <v>7787585.1176470593</v>
      </c>
      <c r="L33" s="1">
        <f t="shared" si="23"/>
        <v>0.17</v>
      </c>
      <c r="M33" s="7">
        <f t="shared" si="37"/>
        <v>749.87</v>
      </c>
      <c r="N33" s="2">
        <v>1710</v>
      </c>
      <c r="O33" s="10">
        <f t="shared" si="38"/>
        <v>1282277.7</v>
      </c>
      <c r="P33" s="13">
        <f t="shared" si="39"/>
        <v>12770691.817647059</v>
      </c>
      <c r="Q33" s="2">
        <f t="shared" si="24"/>
        <v>1277069.1817647058</v>
      </c>
      <c r="R33" s="2">
        <f t="shared" si="24"/>
        <v>1239872.9920045687</v>
      </c>
      <c r="S33" s="2">
        <f t="shared" si="24"/>
        <v>1203760.1864122027</v>
      </c>
      <c r="T33" s="2">
        <f t="shared" si="24"/>
        <v>1168699.2101089347</v>
      </c>
      <c r="U33" s="2">
        <f t="shared" si="24"/>
        <v>1134659.427290228</v>
      </c>
      <c r="V33" s="2">
        <f t="shared" si="24"/>
        <v>1101611.094456532</v>
      </c>
      <c r="W33" s="2">
        <f t="shared" si="24"/>
        <v>1069525.3344238175</v>
      </c>
      <c r="X33" s="2">
        <f t="shared" si="24"/>
        <v>1038374.1110910848</v>
      </c>
      <c r="Y33" s="2">
        <f t="shared" si="24"/>
        <v>1008130.2049428008</v>
      </c>
      <c r="Z33" s="2">
        <f t="shared" si="24"/>
        <v>978767.18926485523</v>
      </c>
      <c r="AA33" s="15">
        <f t="shared" si="16"/>
        <v>11220468.931759728</v>
      </c>
      <c r="AB33">
        <v>90</v>
      </c>
      <c r="AC33">
        <v>50</v>
      </c>
      <c r="AD33">
        <v>852</v>
      </c>
      <c r="AE33" s="10">
        <f t="shared" si="25"/>
        <v>76680</v>
      </c>
      <c r="AF33" s="7">
        <f t="shared" si="40"/>
        <v>1765.4919786096257</v>
      </c>
      <c r="AG33" s="11">
        <f t="shared" si="26"/>
        <v>158894.27807486631</v>
      </c>
      <c r="AH33" s="1">
        <f t="shared" si="27"/>
        <v>0.17</v>
      </c>
      <c r="AI33" s="7">
        <f t="shared" si="28"/>
        <v>15.3</v>
      </c>
      <c r="AJ33" s="2">
        <v>1710</v>
      </c>
      <c r="AK33" s="10">
        <f t="shared" si="41"/>
        <v>26163</v>
      </c>
      <c r="AL33" s="13">
        <f t="shared" si="42"/>
        <v>261737.27807486631</v>
      </c>
      <c r="AM33" s="2">
        <f t="shared" si="29"/>
        <v>26173.72780748663</v>
      </c>
      <c r="AN33" s="2">
        <f t="shared" si="29"/>
        <v>25411.386220860804</v>
      </c>
      <c r="AO33" s="2">
        <f t="shared" si="29"/>
        <v>24671.248758117286</v>
      </c>
      <c r="AP33" s="2">
        <f t="shared" si="29"/>
        <v>23952.66869720125</v>
      </c>
      <c r="AQ33" s="2">
        <f t="shared" si="29"/>
        <v>23255.018152622575</v>
      </c>
      <c r="AR33" s="2">
        <f t="shared" si="29"/>
        <v>22577.687526818034</v>
      </c>
      <c r="AS33" s="2">
        <f t="shared" si="29"/>
        <v>21920.084977493236</v>
      </c>
      <c r="AT33" s="2">
        <f t="shared" si="29"/>
        <v>21281.635900478868</v>
      </c>
      <c r="AU33" s="2">
        <f t="shared" si="29"/>
        <v>20661.782427649388</v>
      </c>
      <c r="AV33" s="2">
        <f t="shared" si="29"/>
        <v>20059.982939465426</v>
      </c>
      <c r="AW33" s="15">
        <f t="shared" si="30"/>
        <v>229965.22340819353</v>
      </c>
      <c r="AX33">
        <f t="shared" si="31"/>
        <v>32.264493907113796</v>
      </c>
      <c r="AY33">
        <f t="shared" si="32"/>
        <v>95.250160711033345</v>
      </c>
    </row>
    <row r="34" spans="1:51" x14ac:dyDescent="0.25">
      <c r="A34" t="s">
        <v>38</v>
      </c>
      <c r="B34">
        <v>151690</v>
      </c>
      <c r="C34">
        <v>14921</v>
      </c>
      <c r="D34">
        <v>5688</v>
      </c>
      <c r="E34">
        <v>3071</v>
      </c>
      <c r="F34">
        <v>50</v>
      </c>
      <c r="G34" s="8">
        <f t="shared" si="33"/>
        <v>153550</v>
      </c>
      <c r="H34">
        <v>839</v>
      </c>
      <c r="I34" s="10">
        <f t="shared" si="34"/>
        <v>4772232</v>
      </c>
      <c r="J34" s="7">
        <f t="shared" si="35"/>
        <v>1765.4919786096257</v>
      </c>
      <c r="K34" s="11">
        <f t="shared" si="36"/>
        <v>10042118.374331551</v>
      </c>
      <c r="L34" s="1">
        <f t="shared" si="23"/>
        <v>0.17</v>
      </c>
      <c r="M34" s="7">
        <f t="shared" si="37"/>
        <v>966.96</v>
      </c>
      <c r="N34" s="2">
        <v>1710</v>
      </c>
      <c r="O34" s="10">
        <f t="shared" si="38"/>
        <v>1653501.6</v>
      </c>
      <c r="P34" s="13">
        <f t="shared" si="39"/>
        <v>16467851.97433155</v>
      </c>
      <c r="Q34" s="2">
        <f t="shared" ref="Q34:Z43" si="43">($P34/10)*(1/(1+discount_rate)^Q$1)</f>
        <v>1646785.197433155</v>
      </c>
      <c r="R34" s="2">
        <f t="shared" si="43"/>
        <v>1598820.5800321894</v>
      </c>
      <c r="S34" s="2">
        <f t="shared" si="43"/>
        <v>1552252.990322514</v>
      </c>
      <c r="T34" s="2">
        <f t="shared" si="43"/>
        <v>1507041.738177198</v>
      </c>
      <c r="U34" s="2">
        <f t="shared" si="43"/>
        <v>1463147.3186186389</v>
      </c>
      <c r="V34" s="2">
        <f t="shared" si="43"/>
        <v>1420531.3772996496</v>
      </c>
      <c r="W34" s="2">
        <f t="shared" si="43"/>
        <v>1379156.6769899509</v>
      </c>
      <c r="X34" s="2">
        <f t="shared" si="43"/>
        <v>1338987.0650387872</v>
      </c>
      <c r="Y34" s="2">
        <f t="shared" si="43"/>
        <v>1299987.4417852303</v>
      </c>
      <c r="Z34" s="2">
        <f t="shared" si="43"/>
        <v>1262123.7298885733</v>
      </c>
      <c r="AA34" s="15">
        <f t="shared" si="16"/>
        <v>14468834.115585886</v>
      </c>
      <c r="AB34">
        <v>70</v>
      </c>
      <c r="AC34">
        <v>50</v>
      </c>
      <c r="AD34">
        <v>852</v>
      </c>
      <c r="AE34" s="10">
        <f t="shared" si="25"/>
        <v>59640</v>
      </c>
      <c r="AF34" s="7">
        <f t="shared" si="40"/>
        <v>1765.4919786096257</v>
      </c>
      <c r="AG34" s="11">
        <f t="shared" si="26"/>
        <v>123584.4385026738</v>
      </c>
      <c r="AH34" s="1">
        <f t="shared" si="27"/>
        <v>0.17</v>
      </c>
      <c r="AI34" s="7">
        <f t="shared" si="28"/>
        <v>11.9</v>
      </c>
      <c r="AJ34" s="2">
        <v>1710</v>
      </c>
      <c r="AK34" s="10">
        <f t="shared" si="41"/>
        <v>20349</v>
      </c>
      <c r="AL34" s="13">
        <f t="shared" si="42"/>
        <v>203573.43850267382</v>
      </c>
      <c r="AM34" s="2">
        <f t="shared" ref="AM34:AV43" si="44">($AL34/10)*(1/(1+discount_rate)^AM$1)</f>
        <v>20357.343850267382</v>
      </c>
      <c r="AN34" s="2">
        <f t="shared" si="44"/>
        <v>19764.411505113963</v>
      </c>
      <c r="AO34" s="2">
        <f t="shared" si="44"/>
        <v>19188.749034091226</v>
      </c>
      <c r="AP34" s="2">
        <f t="shared" si="44"/>
        <v>18629.853431156531</v>
      </c>
      <c r="AQ34" s="2">
        <f t="shared" si="44"/>
        <v>18087.236340928674</v>
      </c>
      <c r="AR34" s="2">
        <f t="shared" si="44"/>
        <v>17560.423631969585</v>
      </c>
      <c r="AS34" s="2">
        <f t="shared" si="44"/>
        <v>17048.954982494743</v>
      </c>
      <c r="AT34" s="2">
        <f t="shared" si="44"/>
        <v>16552.383478150234</v>
      </c>
      <c r="AU34" s="2">
        <f t="shared" si="44"/>
        <v>16070.275221505082</v>
      </c>
      <c r="AV34" s="2">
        <f t="shared" si="44"/>
        <v>15602.208952917556</v>
      </c>
      <c r="AW34" s="15">
        <f t="shared" si="30"/>
        <v>178861.84042859497</v>
      </c>
      <c r="AX34">
        <f t="shared" si="31"/>
        <v>43.526831345509549</v>
      </c>
      <c r="AY34">
        <f t="shared" si="32"/>
        <v>94.228812214821787</v>
      </c>
    </row>
    <row r="35" spans="1:51" x14ac:dyDescent="0.25">
      <c r="A35" t="s">
        <v>51</v>
      </c>
      <c r="B35">
        <v>55620</v>
      </c>
      <c r="C35">
        <v>5238</v>
      </c>
      <c r="D35">
        <v>1678</v>
      </c>
      <c r="E35">
        <v>893</v>
      </c>
      <c r="F35">
        <v>50</v>
      </c>
      <c r="G35" s="8">
        <f t="shared" si="33"/>
        <v>44650</v>
      </c>
      <c r="H35">
        <v>839</v>
      </c>
      <c r="I35" s="10">
        <f t="shared" si="34"/>
        <v>1407842</v>
      </c>
      <c r="J35" s="7">
        <f t="shared" si="35"/>
        <v>1765.4919786096257</v>
      </c>
      <c r="K35" s="11">
        <f t="shared" si="36"/>
        <v>2962495.5401069517</v>
      </c>
      <c r="L35" s="1">
        <f t="shared" si="23"/>
        <v>0.17</v>
      </c>
      <c r="M35" s="7">
        <f t="shared" si="37"/>
        <v>285.26000000000005</v>
      </c>
      <c r="N35" s="2">
        <v>1710</v>
      </c>
      <c r="O35" s="10">
        <f t="shared" si="38"/>
        <v>487794.60000000009</v>
      </c>
      <c r="P35" s="13">
        <f t="shared" si="39"/>
        <v>4858132.1401069518</v>
      </c>
      <c r="Q35" s="2">
        <f t="shared" si="43"/>
        <v>485813.21401069517</v>
      </c>
      <c r="R35" s="2">
        <f t="shared" si="43"/>
        <v>471663.31457349047</v>
      </c>
      <c r="S35" s="2">
        <f t="shared" si="43"/>
        <v>457925.54812960239</v>
      </c>
      <c r="T35" s="2">
        <f t="shared" si="43"/>
        <v>444587.91080543923</v>
      </c>
      <c r="U35" s="2">
        <f t="shared" si="43"/>
        <v>431638.74835479539</v>
      </c>
      <c r="V35" s="2">
        <f t="shared" si="43"/>
        <v>419066.74597552954</v>
      </c>
      <c r="W35" s="2">
        <f t="shared" si="43"/>
        <v>406860.9184228442</v>
      </c>
      <c r="X35" s="2">
        <f t="shared" si="43"/>
        <v>395010.60041052831</v>
      </c>
      <c r="Y35" s="2">
        <f t="shared" si="43"/>
        <v>383505.43729177507</v>
      </c>
      <c r="Z35" s="2">
        <f t="shared" si="43"/>
        <v>372335.37601143209</v>
      </c>
      <c r="AA35" s="15">
        <f t="shared" si="16"/>
        <v>4268407.8139861319</v>
      </c>
      <c r="AB35">
        <v>72</v>
      </c>
      <c r="AC35">
        <v>50</v>
      </c>
      <c r="AD35">
        <v>852</v>
      </c>
      <c r="AE35" s="10">
        <f t="shared" si="25"/>
        <v>61344</v>
      </c>
      <c r="AF35" s="7">
        <f t="shared" si="40"/>
        <v>1765.4919786096257</v>
      </c>
      <c r="AG35" s="11">
        <f t="shared" si="26"/>
        <v>127115.42245989305</v>
      </c>
      <c r="AH35" s="1">
        <f t="shared" si="27"/>
        <v>0.17</v>
      </c>
      <c r="AI35" s="7">
        <f t="shared" si="28"/>
        <v>12.24</v>
      </c>
      <c r="AJ35" s="2">
        <v>1710</v>
      </c>
      <c r="AK35" s="10">
        <f t="shared" si="41"/>
        <v>20930.400000000001</v>
      </c>
      <c r="AL35" s="13">
        <f t="shared" si="42"/>
        <v>209389.82245989304</v>
      </c>
      <c r="AM35" s="2">
        <f t="shared" si="44"/>
        <v>20938.982245989304</v>
      </c>
      <c r="AN35" s="2">
        <f t="shared" si="44"/>
        <v>20329.108976688643</v>
      </c>
      <c r="AO35" s="2">
        <f t="shared" si="44"/>
        <v>19736.999006493828</v>
      </c>
      <c r="AP35" s="2">
        <f t="shared" si="44"/>
        <v>19162.134957761002</v>
      </c>
      <c r="AQ35" s="2">
        <f t="shared" si="44"/>
        <v>18604.014522098059</v>
      </c>
      <c r="AR35" s="2">
        <f t="shared" si="44"/>
        <v>18062.150021454428</v>
      </c>
      <c r="AS35" s="2">
        <f t="shared" si="44"/>
        <v>17536.067981994591</v>
      </c>
      <c r="AT35" s="2">
        <f t="shared" si="44"/>
        <v>17025.308720383095</v>
      </c>
      <c r="AU35" s="2">
        <f t="shared" si="44"/>
        <v>16529.425942119509</v>
      </c>
      <c r="AV35" s="2">
        <f t="shared" si="44"/>
        <v>16047.986351572341</v>
      </c>
      <c r="AW35" s="15">
        <f t="shared" si="30"/>
        <v>183972.17872655479</v>
      </c>
      <c r="AX35">
        <f t="shared" si="31"/>
        <v>18.670138819258614</v>
      </c>
      <c r="AY35">
        <f t="shared" si="32"/>
        <v>95.597039506968244</v>
      </c>
    </row>
    <row r="36" spans="1:51" x14ac:dyDescent="0.25">
      <c r="A36" t="s">
        <v>39</v>
      </c>
      <c r="B36">
        <v>297420</v>
      </c>
      <c r="C36">
        <v>31607</v>
      </c>
      <c r="D36">
        <v>15115</v>
      </c>
      <c r="E36">
        <v>8371</v>
      </c>
      <c r="F36">
        <v>50</v>
      </c>
      <c r="G36" s="8">
        <f t="shared" si="33"/>
        <v>418550</v>
      </c>
      <c r="H36">
        <v>839</v>
      </c>
      <c r="I36" s="10">
        <f t="shared" si="34"/>
        <v>12681485</v>
      </c>
      <c r="J36" s="7">
        <f t="shared" si="35"/>
        <v>1765.4919786096257</v>
      </c>
      <c r="K36" s="11">
        <f t="shared" si="36"/>
        <v>26685411.256684493</v>
      </c>
      <c r="L36" s="1">
        <f t="shared" si="23"/>
        <v>0.17</v>
      </c>
      <c r="M36" s="7">
        <f t="shared" si="37"/>
        <v>2569.5500000000002</v>
      </c>
      <c r="N36" s="2">
        <v>1710</v>
      </c>
      <c r="O36" s="10">
        <f t="shared" si="38"/>
        <v>4393930.5</v>
      </c>
      <c r="P36" s="13">
        <f t="shared" si="39"/>
        <v>43760826.756684497</v>
      </c>
      <c r="Q36" s="2">
        <f t="shared" si="43"/>
        <v>4376082.6756684501</v>
      </c>
      <c r="R36" s="2">
        <f t="shared" si="43"/>
        <v>4248623.9569596602</v>
      </c>
      <c r="S36" s="2">
        <f t="shared" si="43"/>
        <v>4124877.6281161751</v>
      </c>
      <c r="T36" s="2">
        <f t="shared" si="43"/>
        <v>4004735.5612778398</v>
      </c>
      <c r="U36" s="2">
        <f t="shared" si="43"/>
        <v>3888092.7779396507</v>
      </c>
      <c r="V36" s="2">
        <f t="shared" si="43"/>
        <v>3774847.3572229622</v>
      </c>
      <c r="W36" s="2">
        <f t="shared" si="43"/>
        <v>3664900.3468184094</v>
      </c>
      <c r="X36" s="2">
        <f t="shared" si="43"/>
        <v>3558155.6765227276</v>
      </c>
      <c r="Y36" s="2">
        <f t="shared" si="43"/>
        <v>3454520.0742939105</v>
      </c>
      <c r="Z36" s="2">
        <f t="shared" si="43"/>
        <v>3353902.9847513693</v>
      </c>
      <c r="AA36" s="15">
        <f t="shared" si="16"/>
        <v>38448739.039571151</v>
      </c>
      <c r="AB36">
        <v>102</v>
      </c>
      <c r="AC36">
        <v>50</v>
      </c>
      <c r="AD36">
        <v>852</v>
      </c>
      <c r="AE36" s="10">
        <f t="shared" si="25"/>
        <v>86904</v>
      </c>
      <c r="AF36" s="7">
        <f t="shared" si="40"/>
        <v>1765.4919786096257</v>
      </c>
      <c r="AG36" s="11">
        <f t="shared" si="26"/>
        <v>180080.18181818182</v>
      </c>
      <c r="AH36" s="1">
        <f t="shared" si="27"/>
        <v>0.17</v>
      </c>
      <c r="AI36" s="7">
        <f t="shared" si="28"/>
        <v>17.34</v>
      </c>
      <c r="AJ36" s="2">
        <v>1710</v>
      </c>
      <c r="AK36" s="10">
        <f t="shared" si="41"/>
        <v>29651.4</v>
      </c>
      <c r="AL36" s="13">
        <f t="shared" si="42"/>
        <v>296635.58181818185</v>
      </c>
      <c r="AM36" s="2">
        <f t="shared" si="44"/>
        <v>29663.558181818185</v>
      </c>
      <c r="AN36" s="2">
        <f t="shared" si="44"/>
        <v>28799.571050308918</v>
      </c>
      <c r="AO36" s="2">
        <f t="shared" si="44"/>
        <v>27960.748592532931</v>
      </c>
      <c r="AP36" s="2">
        <f t="shared" si="44"/>
        <v>27146.35785682809</v>
      </c>
      <c r="AQ36" s="2">
        <f t="shared" si="44"/>
        <v>26355.687239638923</v>
      </c>
      <c r="AR36" s="2">
        <f t="shared" si="44"/>
        <v>25588.045863727111</v>
      </c>
      <c r="AS36" s="2">
        <f t="shared" si="44"/>
        <v>24842.76297449234</v>
      </c>
      <c r="AT36" s="2">
        <f t="shared" si="44"/>
        <v>24119.187353876056</v>
      </c>
      <c r="AU36" s="2">
        <f t="shared" si="44"/>
        <v>23416.686751335976</v>
      </c>
      <c r="AV36" s="2">
        <f t="shared" si="44"/>
        <v>22734.647331394153</v>
      </c>
      <c r="AW36" s="15">
        <f t="shared" si="30"/>
        <v>260627.25319595268</v>
      </c>
      <c r="AX36">
        <f t="shared" si="31"/>
        <v>56.610757881901741</v>
      </c>
      <c r="AY36">
        <f t="shared" si="32"/>
        <v>91.861758546341306</v>
      </c>
    </row>
    <row r="37" spans="1:51" x14ac:dyDescent="0.25">
      <c r="A37" t="s">
        <v>40</v>
      </c>
      <c r="B37">
        <v>43650</v>
      </c>
      <c r="C37">
        <v>4769</v>
      </c>
      <c r="D37">
        <v>2431</v>
      </c>
      <c r="E37">
        <v>1359</v>
      </c>
      <c r="F37">
        <v>50</v>
      </c>
      <c r="G37" s="8">
        <f t="shared" si="33"/>
        <v>67950</v>
      </c>
      <c r="H37">
        <v>839</v>
      </c>
      <c r="I37" s="10">
        <f t="shared" si="34"/>
        <v>2039609</v>
      </c>
      <c r="J37" s="7">
        <f t="shared" si="35"/>
        <v>1765.4919786096257</v>
      </c>
      <c r="K37" s="11">
        <f t="shared" si="36"/>
        <v>4291911</v>
      </c>
      <c r="L37" s="1">
        <f t="shared" si="23"/>
        <v>0.17</v>
      </c>
      <c r="M37" s="7">
        <f t="shared" si="37"/>
        <v>413.27000000000004</v>
      </c>
      <c r="N37" s="2">
        <v>1710</v>
      </c>
      <c r="O37" s="10">
        <f t="shared" si="38"/>
        <v>706691.70000000007</v>
      </c>
      <c r="P37" s="13">
        <f t="shared" si="39"/>
        <v>7038211.7000000002</v>
      </c>
      <c r="Q37" s="2">
        <f t="shared" si="43"/>
        <v>703821.17</v>
      </c>
      <c r="R37" s="2">
        <f t="shared" si="43"/>
        <v>683321.52427184465</v>
      </c>
      <c r="S37" s="2">
        <f t="shared" si="43"/>
        <v>663418.95560373273</v>
      </c>
      <c r="T37" s="2">
        <f t="shared" si="43"/>
        <v>644096.07340168231</v>
      </c>
      <c r="U37" s="2">
        <f t="shared" si="43"/>
        <v>625335.99359386635</v>
      </c>
      <c r="V37" s="2">
        <f t="shared" si="43"/>
        <v>607122.32387754018</v>
      </c>
      <c r="W37" s="2">
        <f t="shared" si="43"/>
        <v>589439.14939567004</v>
      </c>
      <c r="X37" s="2">
        <f t="shared" si="43"/>
        <v>572271.01883074758</v>
      </c>
      <c r="Y37" s="2">
        <f t="shared" si="43"/>
        <v>555602.93090363848</v>
      </c>
      <c r="Z37" s="2">
        <f t="shared" si="43"/>
        <v>539420.32126566838</v>
      </c>
      <c r="AA37" s="15">
        <f t="shared" si="16"/>
        <v>6183849.4611443905</v>
      </c>
      <c r="AB37">
        <v>47</v>
      </c>
      <c r="AC37">
        <v>50</v>
      </c>
      <c r="AD37">
        <v>852</v>
      </c>
      <c r="AE37" s="10">
        <f t="shared" si="25"/>
        <v>40044</v>
      </c>
      <c r="AF37" s="7">
        <f t="shared" si="40"/>
        <v>1765.4919786096257</v>
      </c>
      <c r="AG37" s="11">
        <f t="shared" si="26"/>
        <v>82978.122994652411</v>
      </c>
      <c r="AH37" s="1">
        <f t="shared" si="27"/>
        <v>0.17</v>
      </c>
      <c r="AI37" s="7">
        <f t="shared" si="28"/>
        <v>7.99</v>
      </c>
      <c r="AJ37" s="2">
        <v>1710</v>
      </c>
      <c r="AK37" s="10">
        <f t="shared" si="41"/>
        <v>13662.9</v>
      </c>
      <c r="AL37" s="13">
        <f t="shared" si="42"/>
        <v>136685.02299465242</v>
      </c>
      <c r="AM37" s="2">
        <f t="shared" si="44"/>
        <v>13668.502299465243</v>
      </c>
      <c r="AN37" s="2">
        <f t="shared" si="44"/>
        <v>13270.39058200509</v>
      </c>
      <c r="AO37" s="2">
        <f t="shared" si="44"/>
        <v>12883.874351461252</v>
      </c>
      <c r="AP37" s="2">
        <f t="shared" si="44"/>
        <v>12508.6158752051</v>
      </c>
      <c r="AQ37" s="2">
        <f t="shared" si="44"/>
        <v>12144.287257480681</v>
      </c>
      <c r="AR37" s="2">
        <f t="shared" si="44"/>
        <v>11790.570152893864</v>
      </c>
      <c r="AS37" s="2">
        <f t="shared" si="44"/>
        <v>11447.15548824647</v>
      </c>
      <c r="AT37" s="2">
        <f t="shared" si="44"/>
        <v>11113.743192472301</v>
      </c>
      <c r="AU37" s="2">
        <f t="shared" si="44"/>
        <v>10790.041934439127</v>
      </c>
      <c r="AV37" s="2">
        <f t="shared" si="44"/>
        <v>10475.768868387502</v>
      </c>
      <c r="AW37" s="15">
        <f t="shared" si="30"/>
        <v>120092.95000205663</v>
      </c>
      <c r="AX37">
        <f t="shared" si="31"/>
        <v>32.885303389873208</v>
      </c>
      <c r="AY37">
        <f t="shared" si="32"/>
        <v>91.005878751205159</v>
      </c>
    </row>
    <row r="38" spans="1:51" x14ac:dyDescent="0.25">
      <c r="A38" t="s">
        <v>41</v>
      </c>
      <c r="B38">
        <v>109750</v>
      </c>
      <c r="C38">
        <v>11473</v>
      </c>
      <c r="D38">
        <v>5262</v>
      </c>
      <c r="E38">
        <v>2899</v>
      </c>
      <c r="F38">
        <v>50</v>
      </c>
      <c r="G38" s="8">
        <f t="shared" si="33"/>
        <v>144950</v>
      </c>
      <c r="H38">
        <v>839</v>
      </c>
      <c r="I38" s="10">
        <f t="shared" si="34"/>
        <v>4414818</v>
      </c>
      <c r="J38" s="7">
        <f t="shared" si="35"/>
        <v>1765.4919786096257</v>
      </c>
      <c r="K38" s="11">
        <f t="shared" si="36"/>
        <v>9290018.7914438508</v>
      </c>
      <c r="L38" s="1">
        <f t="shared" si="23"/>
        <v>0.17</v>
      </c>
      <c r="M38" s="7">
        <f t="shared" si="37"/>
        <v>894.54000000000008</v>
      </c>
      <c r="N38" s="2">
        <v>1710</v>
      </c>
      <c r="O38" s="10">
        <f t="shared" si="38"/>
        <v>1529663.4000000001</v>
      </c>
      <c r="P38" s="13">
        <f t="shared" si="39"/>
        <v>15234500.191443851</v>
      </c>
      <c r="Q38" s="2">
        <f t="shared" si="43"/>
        <v>1523450.0191443851</v>
      </c>
      <c r="R38" s="2">
        <f t="shared" si="43"/>
        <v>1479077.6884896944</v>
      </c>
      <c r="S38" s="2">
        <f t="shared" si="43"/>
        <v>1435997.7558152371</v>
      </c>
      <c r="T38" s="2">
        <f t="shared" si="43"/>
        <v>1394172.5784613953</v>
      </c>
      <c r="U38" s="2">
        <f t="shared" si="43"/>
        <v>1353565.6101566947</v>
      </c>
      <c r="V38" s="2">
        <f t="shared" si="43"/>
        <v>1314141.3690841696</v>
      </c>
      <c r="W38" s="2">
        <f t="shared" si="43"/>
        <v>1275865.4068778346</v>
      </c>
      <c r="X38" s="2">
        <f t="shared" si="43"/>
        <v>1238704.2785221695</v>
      </c>
      <c r="Y38" s="2">
        <f t="shared" si="43"/>
        <v>1202625.5131283198</v>
      </c>
      <c r="Z38" s="2">
        <f t="shared" si="43"/>
        <v>1167597.5855614755</v>
      </c>
      <c r="AA38" s="15">
        <f t="shared" si="16"/>
        <v>13385197.805241374</v>
      </c>
      <c r="AB38">
        <v>68</v>
      </c>
      <c r="AC38">
        <v>50</v>
      </c>
      <c r="AD38">
        <v>852</v>
      </c>
      <c r="AE38" s="10">
        <f t="shared" si="25"/>
        <v>57936</v>
      </c>
      <c r="AF38" s="7">
        <f t="shared" si="40"/>
        <v>1765.4919786096257</v>
      </c>
      <c r="AG38" s="11">
        <f t="shared" si="26"/>
        <v>120053.45454545454</v>
      </c>
      <c r="AH38" s="1">
        <f t="shared" si="27"/>
        <v>0.17</v>
      </c>
      <c r="AI38" s="7">
        <f t="shared" si="28"/>
        <v>11.56</v>
      </c>
      <c r="AJ38" s="2">
        <v>1710</v>
      </c>
      <c r="AK38" s="10">
        <f t="shared" si="41"/>
        <v>19767.600000000002</v>
      </c>
      <c r="AL38" s="13">
        <f t="shared" si="42"/>
        <v>197757.05454545454</v>
      </c>
      <c r="AM38" s="2">
        <f t="shared" si="44"/>
        <v>19775.705454545452</v>
      </c>
      <c r="AN38" s="2">
        <f t="shared" si="44"/>
        <v>19199.714033539272</v>
      </c>
      <c r="AO38" s="2">
        <f t="shared" si="44"/>
        <v>18640.499061688613</v>
      </c>
      <c r="AP38" s="2">
        <f t="shared" si="44"/>
        <v>18097.571904552053</v>
      </c>
      <c r="AQ38" s="2">
        <f t="shared" si="44"/>
        <v>17570.458159759277</v>
      </c>
      <c r="AR38" s="2">
        <f t="shared" si="44"/>
        <v>17058.697242484737</v>
      </c>
      <c r="AS38" s="2">
        <f t="shared" si="44"/>
        <v>16561.841982994887</v>
      </c>
      <c r="AT38" s="2">
        <f t="shared" si="44"/>
        <v>16079.458235917367</v>
      </c>
      <c r="AU38" s="2">
        <f t="shared" si="44"/>
        <v>15611.124500890648</v>
      </c>
      <c r="AV38" s="2">
        <f t="shared" si="44"/>
        <v>15156.431554262765</v>
      </c>
      <c r="AW38" s="15">
        <f t="shared" si="30"/>
        <v>173751.50213063505</v>
      </c>
      <c r="AX38">
        <f t="shared" si="31"/>
        <v>41.999167609052591</v>
      </c>
      <c r="AY38">
        <f t="shared" si="32"/>
        <v>92.343551605666605</v>
      </c>
    </row>
    <row r="39" spans="1:51" x14ac:dyDescent="0.25">
      <c r="A39" t="s">
        <v>42</v>
      </c>
      <c r="B39">
        <v>359310</v>
      </c>
      <c r="C39">
        <v>39402</v>
      </c>
      <c r="D39">
        <v>20248</v>
      </c>
      <c r="E39">
        <v>11331</v>
      </c>
      <c r="F39">
        <v>50</v>
      </c>
      <c r="G39" s="8">
        <f t="shared" si="33"/>
        <v>566550</v>
      </c>
      <c r="H39">
        <v>839</v>
      </c>
      <c r="I39" s="10">
        <f t="shared" si="34"/>
        <v>16988072</v>
      </c>
      <c r="J39" s="7">
        <f t="shared" si="35"/>
        <v>1765.4919786096257</v>
      </c>
      <c r="K39" s="11">
        <f t="shared" si="36"/>
        <v>35747681.582887702</v>
      </c>
      <c r="L39" s="1">
        <f t="shared" si="23"/>
        <v>0.17</v>
      </c>
      <c r="M39" s="7">
        <f t="shared" si="37"/>
        <v>3442.1600000000003</v>
      </c>
      <c r="N39" s="2">
        <v>1710</v>
      </c>
      <c r="O39" s="10">
        <f t="shared" si="38"/>
        <v>5886093.6000000006</v>
      </c>
      <c r="P39" s="13">
        <f t="shared" si="39"/>
        <v>58621847.182887703</v>
      </c>
      <c r="Q39" s="2">
        <f t="shared" si="43"/>
        <v>5862184.7182887699</v>
      </c>
      <c r="R39" s="2">
        <f t="shared" si="43"/>
        <v>5691441.4740667669</v>
      </c>
      <c r="S39" s="2">
        <f t="shared" si="43"/>
        <v>5525671.3340454046</v>
      </c>
      <c r="T39" s="2">
        <f t="shared" si="43"/>
        <v>5364729.4505295195</v>
      </c>
      <c r="U39" s="2">
        <f t="shared" si="43"/>
        <v>5208475.1946888538</v>
      </c>
      <c r="V39" s="2">
        <f t="shared" si="43"/>
        <v>5056772.0336784991</v>
      </c>
      <c r="W39" s="2">
        <f t="shared" si="43"/>
        <v>4909487.4113383489</v>
      </c>
      <c r="X39" s="2">
        <f t="shared" si="43"/>
        <v>4766492.6323673287</v>
      </c>
      <c r="Y39" s="2">
        <f t="shared" si="43"/>
        <v>4627662.7498711925</v>
      </c>
      <c r="Z39" s="2">
        <f t="shared" si="43"/>
        <v>4492876.456185624</v>
      </c>
      <c r="AA39" s="15">
        <f t="shared" si="16"/>
        <v>51505793.455060303</v>
      </c>
      <c r="AB39">
        <v>95</v>
      </c>
      <c r="AC39">
        <v>50</v>
      </c>
      <c r="AD39">
        <v>852</v>
      </c>
      <c r="AE39" s="10">
        <f t="shared" si="25"/>
        <v>80940</v>
      </c>
      <c r="AF39" s="7">
        <f t="shared" si="40"/>
        <v>1765.4919786096257</v>
      </c>
      <c r="AG39" s="11">
        <f t="shared" si="26"/>
        <v>167721.73796791444</v>
      </c>
      <c r="AH39" s="1">
        <f t="shared" si="27"/>
        <v>0.17</v>
      </c>
      <c r="AI39" s="7">
        <f t="shared" si="28"/>
        <v>16.150000000000002</v>
      </c>
      <c r="AJ39" s="2">
        <v>1710</v>
      </c>
      <c r="AK39" s="10">
        <f t="shared" si="41"/>
        <v>27616.500000000004</v>
      </c>
      <c r="AL39" s="13">
        <f t="shared" si="42"/>
        <v>276278.23796791444</v>
      </c>
      <c r="AM39" s="2">
        <f t="shared" si="44"/>
        <v>27627.823796791443</v>
      </c>
      <c r="AN39" s="2">
        <f t="shared" si="44"/>
        <v>26823.129899797517</v>
      </c>
      <c r="AO39" s="2">
        <f t="shared" si="44"/>
        <v>26041.873689123804</v>
      </c>
      <c r="AP39" s="2">
        <f t="shared" si="44"/>
        <v>25283.372513712431</v>
      </c>
      <c r="AQ39" s="2">
        <f t="shared" si="44"/>
        <v>24546.963605546051</v>
      </c>
      <c r="AR39" s="2">
        <f t="shared" si="44"/>
        <v>23832.003500530147</v>
      </c>
      <c r="AS39" s="2">
        <f t="shared" si="44"/>
        <v>23137.86747624286</v>
      </c>
      <c r="AT39" s="2">
        <f t="shared" si="44"/>
        <v>22463.94900606103</v>
      </c>
      <c r="AU39" s="2">
        <f t="shared" si="44"/>
        <v>21809.659229185465</v>
      </c>
      <c r="AV39" s="2">
        <f t="shared" si="44"/>
        <v>21174.426436102396</v>
      </c>
      <c r="AW39" s="15">
        <f t="shared" si="30"/>
        <v>242741.06915309315</v>
      </c>
      <c r="AX39">
        <f t="shared" si="31"/>
        <v>63.643101250283266</v>
      </c>
      <c r="AY39">
        <f t="shared" si="32"/>
        <v>90.911293716459809</v>
      </c>
    </row>
    <row r="40" spans="1:51" x14ac:dyDescent="0.25">
      <c r="A40" t="s">
        <v>43</v>
      </c>
      <c r="B40">
        <v>41112</v>
      </c>
      <c r="C40">
        <v>3932</v>
      </c>
      <c r="D40">
        <v>1346</v>
      </c>
      <c r="E40">
        <v>720</v>
      </c>
      <c r="F40">
        <v>50</v>
      </c>
      <c r="G40" s="8">
        <f t="shared" si="33"/>
        <v>36000</v>
      </c>
      <c r="H40">
        <v>839</v>
      </c>
      <c r="I40" s="10">
        <f t="shared" si="34"/>
        <v>1129294</v>
      </c>
      <c r="J40" s="7">
        <f t="shared" si="35"/>
        <v>1765.4919786096257</v>
      </c>
      <c r="K40" s="11">
        <f t="shared" si="36"/>
        <v>2376352.2032085559</v>
      </c>
      <c r="L40" s="1">
        <f t="shared" si="23"/>
        <v>0.17</v>
      </c>
      <c r="M40" s="7">
        <f t="shared" si="37"/>
        <v>228.82000000000002</v>
      </c>
      <c r="N40" s="2">
        <v>1710</v>
      </c>
      <c r="O40" s="10">
        <f t="shared" si="38"/>
        <v>391282.2</v>
      </c>
      <c r="P40" s="13">
        <f t="shared" si="39"/>
        <v>3896928.4032085561</v>
      </c>
      <c r="Q40" s="2">
        <f t="shared" si="43"/>
        <v>389692.84032085561</v>
      </c>
      <c r="R40" s="2">
        <f t="shared" si="43"/>
        <v>378342.56341830641</v>
      </c>
      <c r="S40" s="2">
        <f t="shared" si="43"/>
        <v>367322.87710515189</v>
      </c>
      <c r="T40" s="2">
        <f t="shared" si="43"/>
        <v>356624.15252927365</v>
      </c>
      <c r="U40" s="2">
        <f t="shared" si="43"/>
        <v>346237.04129055695</v>
      </c>
      <c r="V40" s="2">
        <f t="shared" si="43"/>
        <v>336152.46727238543</v>
      </c>
      <c r="W40" s="2">
        <f t="shared" si="43"/>
        <v>326361.6187110538</v>
      </c>
      <c r="X40" s="2">
        <f t="shared" si="43"/>
        <v>316855.94049616874</v>
      </c>
      <c r="Y40" s="2">
        <f t="shared" si="43"/>
        <v>307627.12669530947</v>
      </c>
      <c r="Z40" s="2">
        <f t="shared" si="43"/>
        <v>298667.11329641694</v>
      </c>
      <c r="AA40" s="15">
        <f t="shared" si="16"/>
        <v>3423883.741135479</v>
      </c>
      <c r="AB40">
        <v>59</v>
      </c>
      <c r="AC40">
        <v>50</v>
      </c>
      <c r="AD40">
        <v>852</v>
      </c>
      <c r="AE40" s="10">
        <f t="shared" si="25"/>
        <v>50268</v>
      </c>
      <c r="AF40" s="7">
        <f t="shared" si="40"/>
        <v>1765.4919786096257</v>
      </c>
      <c r="AG40" s="11">
        <f t="shared" si="26"/>
        <v>104164.02673796791</v>
      </c>
      <c r="AH40" s="1">
        <f t="shared" si="27"/>
        <v>0.17</v>
      </c>
      <c r="AI40" s="7">
        <f t="shared" si="28"/>
        <v>10.030000000000001</v>
      </c>
      <c r="AJ40" s="2">
        <v>1710</v>
      </c>
      <c r="AK40" s="10">
        <f t="shared" si="41"/>
        <v>17151.300000000003</v>
      </c>
      <c r="AL40" s="13">
        <f t="shared" si="42"/>
        <v>171583.3267379679</v>
      </c>
      <c r="AM40" s="2">
        <f t="shared" si="44"/>
        <v>17158.332673796791</v>
      </c>
      <c r="AN40" s="2">
        <f t="shared" si="44"/>
        <v>16658.575411453196</v>
      </c>
      <c r="AO40" s="2">
        <f t="shared" si="44"/>
        <v>16173.374185876888</v>
      </c>
      <c r="AP40" s="2">
        <f t="shared" si="44"/>
        <v>15702.30503483193</v>
      </c>
      <c r="AQ40" s="2">
        <f t="shared" si="44"/>
        <v>15244.956344497021</v>
      </c>
      <c r="AR40" s="2">
        <f t="shared" si="44"/>
        <v>14800.928489802935</v>
      </c>
      <c r="AS40" s="2">
        <f t="shared" si="44"/>
        <v>14369.833485245566</v>
      </c>
      <c r="AT40" s="2">
        <f t="shared" si="44"/>
        <v>13951.294645869481</v>
      </c>
      <c r="AU40" s="2">
        <f t="shared" si="44"/>
        <v>13544.94625812571</v>
      </c>
      <c r="AV40" s="2">
        <f t="shared" si="44"/>
        <v>13150.433260316224</v>
      </c>
      <c r="AW40" s="15">
        <f t="shared" si="30"/>
        <v>150754.97978981576</v>
      </c>
      <c r="AX40">
        <f t="shared" si="31"/>
        <v>18.333560609676404</v>
      </c>
      <c r="AY40">
        <f t="shared" si="32"/>
        <v>95.107881698207748</v>
      </c>
    </row>
    <row r="41" spans="1:51" x14ac:dyDescent="0.25">
      <c r="A41" t="s">
        <v>44</v>
      </c>
      <c r="B41">
        <v>525550</v>
      </c>
      <c r="C41">
        <v>58350</v>
      </c>
      <c r="D41">
        <v>30774</v>
      </c>
      <c r="E41">
        <v>17291</v>
      </c>
      <c r="F41">
        <v>50</v>
      </c>
      <c r="G41" s="8">
        <f t="shared" si="33"/>
        <v>864550</v>
      </c>
      <c r="H41">
        <v>839</v>
      </c>
      <c r="I41" s="10">
        <f t="shared" si="34"/>
        <v>25819386</v>
      </c>
      <c r="J41" s="7">
        <f t="shared" si="35"/>
        <v>1765.4919786096257</v>
      </c>
      <c r="K41" s="11">
        <f t="shared" si="36"/>
        <v>54331250.14973262</v>
      </c>
      <c r="L41" s="1">
        <f t="shared" si="23"/>
        <v>0.17</v>
      </c>
      <c r="M41" s="7">
        <f t="shared" si="37"/>
        <v>5231.58</v>
      </c>
      <c r="N41" s="2">
        <v>1710</v>
      </c>
      <c r="O41" s="10">
        <f t="shared" si="38"/>
        <v>8946001.8000000007</v>
      </c>
      <c r="P41" s="13">
        <f t="shared" si="39"/>
        <v>89096637.949732617</v>
      </c>
      <c r="Q41" s="2">
        <f t="shared" si="43"/>
        <v>8909663.7949732617</v>
      </c>
      <c r="R41" s="2">
        <f t="shared" si="43"/>
        <v>8650159.0242458861</v>
      </c>
      <c r="S41" s="2">
        <f t="shared" si="43"/>
        <v>8398212.6448989175</v>
      </c>
      <c r="T41" s="2">
        <f t="shared" si="43"/>
        <v>8153604.5096105998</v>
      </c>
      <c r="U41" s="2">
        <f t="shared" si="43"/>
        <v>7916120.8831170881</v>
      </c>
      <c r="V41" s="2">
        <f t="shared" si="43"/>
        <v>7685554.2554534832</v>
      </c>
      <c r="W41" s="2">
        <f t="shared" si="43"/>
        <v>7461703.1606344497</v>
      </c>
      <c r="X41" s="2">
        <f t="shared" si="43"/>
        <v>7244372.0006159702</v>
      </c>
      <c r="Y41" s="2">
        <f t="shared" si="43"/>
        <v>7033370.8743844377</v>
      </c>
      <c r="Z41" s="2">
        <f t="shared" si="43"/>
        <v>6828515.4120237259</v>
      </c>
      <c r="AA41" s="15">
        <f t="shared" si="16"/>
        <v>78281276.559957817</v>
      </c>
      <c r="AB41">
        <v>70</v>
      </c>
      <c r="AC41">
        <v>50</v>
      </c>
      <c r="AD41">
        <v>852</v>
      </c>
      <c r="AE41" s="10">
        <f t="shared" si="25"/>
        <v>59640</v>
      </c>
      <c r="AF41" s="7">
        <f t="shared" si="40"/>
        <v>1765.4919786096257</v>
      </c>
      <c r="AG41" s="11">
        <f t="shared" si="26"/>
        <v>123584.4385026738</v>
      </c>
      <c r="AH41" s="1">
        <f t="shared" si="27"/>
        <v>0.17</v>
      </c>
      <c r="AI41" s="7">
        <f t="shared" si="28"/>
        <v>11.9</v>
      </c>
      <c r="AJ41" s="2">
        <v>1710</v>
      </c>
      <c r="AK41" s="10">
        <f t="shared" si="41"/>
        <v>20349</v>
      </c>
      <c r="AL41" s="13">
        <f t="shared" si="42"/>
        <v>203573.43850267382</v>
      </c>
      <c r="AM41" s="2">
        <f t="shared" si="44"/>
        <v>20357.343850267382</v>
      </c>
      <c r="AN41" s="2">
        <f t="shared" si="44"/>
        <v>19764.411505113963</v>
      </c>
      <c r="AO41" s="2">
        <f t="shared" si="44"/>
        <v>19188.749034091226</v>
      </c>
      <c r="AP41" s="2">
        <f t="shared" si="44"/>
        <v>18629.853431156531</v>
      </c>
      <c r="AQ41" s="2">
        <f t="shared" si="44"/>
        <v>18087.236340928674</v>
      </c>
      <c r="AR41" s="2">
        <f t="shared" si="44"/>
        <v>17560.423631969585</v>
      </c>
      <c r="AS41" s="2">
        <f t="shared" si="44"/>
        <v>17048.954982494743</v>
      </c>
      <c r="AT41" s="2">
        <f t="shared" si="44"/>
        <v>16552.383478150234</v>
      </c>
      <c r="AU41" s="2">
        <f t="shared" si="44"/>
        <v>16070.275221505082</v>
      </c>
      <c r="AV41" s="2">
        <f t="shared" si="44"/>
        <v>15602.208952917556</v>
      </c>
      <c r="AW41" s="15">
        <f t="shared" si="30"/>
        <v>178861.84042859497</v>
      </c>
      <c r="AX41">
        <f t="shared" si="31"/>
        <v>75.024332221304647</v>
      </c>
      <c r="AY41">
        <f t="shared" si="32"/>
        <v>90.545690312830743</v>
      </c>
    </row>
    <row r="42" spans="1:51" x14ac:dyDescent="0.25">
      <c r="A42" t="s">
        <v>50</v>
      </c>
      <c r="B42">
        <v>32151</v>
      </c>
      <c r="C42">
        <v>3197</v>
      </c>
      <c r="D42">
        <v>1265</v>
      </c>
      <c r="E42">
        <v>685</v>
      </c>
      <c r="F42">
        <v>50</v>
      </c>
      <c r="G42" s="8">
        <f t="shared" si="33"/>
        <v>34250</v>
      </c>
      <c r="H42">
        <v>839</v>
      </c>
      <c r="I42" s="10">
        <f t="shared" si="34"/>
        <v>1061335</v>
      </c>
      <c r="J42" s="7">
        <f t="shared" si="35"/>
        <v>1765.4919786096257</v>
      </c>
      <c r="K42" s="11">
        <f t="shared" si="36"/>
        <v>2233347.3529411764</v>
      </c>
      <c r="L42" s="1">
        <f t="shared" si="23"/>
        <v>0.17</v>
      </c>
      <c r="M42" s="7">
        <f t="shared" si="37"/>
        <v>215.05</v>
      </c>
      <c r="N42" s="2">
        <v>1710</v>
      </c>
      <c r="O42" s="10">
        <f t="shared" si="38"/>
        <v>367735.5</v>
      </c>
      <c r="P42" s="13">
        <f t="shared" si="39"/>
        <v>3662417.8529411764</v>
      </c>
      <c r="Q42" s="2">
        <f t="shared" si="43"/>
        <v>366241.78529411764</v>
      </c>
      <c r="R42" s="2">
        <f t="shared" si="43"/>
        <v>355574.54882924043</v>
      </c>
      <c r="S42" s="2">
        <f t="shared" si="43"/>
        <v>345218.00857207808</v>
      </c>
      <c r="T42" s="2">
        <f t="shared" si="43"/>
        <v>335163.11511852243</v>
      </c>
      <c r="U42" s="2">
        <f t="shared" si="43"/>
        <v>325401.08263934217</v>
      </c>
      <c r="V42" s="2">
        <f t="shared" si="43"/>
        <v>315923.38120324485</v>
      </c>
      <c r="W42" s="2">
        <f t="shared" si="43"/>
        <v>306721.72932353866</v>
      </c>
      <c r="X42" s="2">
        <f t="shared" si="43"/>
        <v>297788.08672188217</v>
      </c>
      <c r="Y42" s="2">
        <f t="shared" si="43"/>
        <v>289114.64730279823</v>
      </c>
      <c r="Z42" s="2">
        <f t="shared" si="43"/>
        <v>280693.83233281382</v>
      </c>
      <c r="AA42" s="15">
        <f t="shared" si="16"/>
        <v>3217840.2173375781</v>
      </c>
      <c r="AB42">
        <v>50</v>
      </c>
      <c r="AC42">
        <v>50</v>
      </c>
      <c r="AD42">
        <v>852</v>
      </c>
      <c r="AE42" s="10">
        <f t="shared" si="25"/>
        <v>42600</v>
      </c>
      <c r="AF42" s="7">
        <f t="shared" si="40"/>
        <v>1765.4919786096257</v>
      </c>
      <c r="AG42" s="11">
        <f t="shared" si="26"/>
        <v>88274.598930481283</v>
      </c>
      <c r="AH42" s="1">
        <f t="shared" si="27"/>
        <v>0.17</v>
      </c>
      <c r="AI42" s="7">
        <f t="shared" si="28"/>
        <v>8.5</v>
      </c>
      <c r="AJ42" s="2">
        <v>1710</v>
      </c>
      <c r="AK42" s="10">
        <f t="shared" si="41"/>
        <v>14535</v>
      </c>
      <c r="AL42" s="13">
        <f t="shared" si="42"/>
        <v>145409.5989304813</v>
      </c>
      <c r="AM42" s="2">
        <f t="shared" si="44"/>
        <v>14540.95989304813</v>
      </c>
      <c r="AN42" s="2">
        <f t="shared" si="44"/>
        <v>14117.436789367117</v>
      </c>
      <c r="AO42" s="2">
        <f t="shared" si="44"/>
        <v>13706.249310065161</v>
      </c>
      <c r="AP42" s="2">
        <f t="shared" si="44"/>
        <v>13307.038165111808</v>
      </c>
      <c r="AQ42" s="2">
        <f t="shared" si="44"/>
        <v>12919.454529234765</v>
      </c>
      <c r="AR42" s="2">
        <f t="shared" si="44"/>
        <v>12543.159737121132</v>
      </c>
      <c r="AS42" s="2">
        <f t="shared" si="44"/>
        <v>12177.824987496244</v>
      </c>
      <c r="AT42" s="2">
        <f t="shared" si="44"/>
        <v>11823.131055821596</v>
      </c>
      <c r="AU42" s="2">
        <f t="shared" si="44"/>
        <v>11478.768015360773</v>
      </c>
      <c r="AV42" s="2">
        <f t="shared" si="44"/>
        <v>11144.434966369683</v>
      </c>
      <c r="AW42" s="15">
        <f t="shared" si="30"/>
        <v>127758.4574489964</v>
      </c>
      <c r="AX42">
        <f t="shared" si="31"/>
        <v>19.862174284022306</v>
      </c>
      <c r="AY42">
        <f t="shared" si="32"/>
        <v>93.951539192338046</v>
      </c>
    </row>
    <row r="43" spans="1:51" x14ac:dyDescent="0.25">
      <c r="A43" t="s">
        <v>45</v>
      </c>
      <c r="B43">
        <v>60120</v>
      </c>
      <c r="C43">
        <v>6075</v>
      </c>
      <c r="D43">
        <v>2530</v>
      </c>
      <c r="E43">
        <v>1378</v>
      </c>
      <c r="F43">
        <v>50</v>
      </c>
      <c r="G43" s="8">
        <f>F43*E43</f>
        <v>68900</v>
      </c>
      <c r="H43">
        <v>839</v>
      </c>
      <c r="I43" s="10">
        <f t="shared" si="34"/>
        <v>2122670</v>
      </c>
      <c r="J43" s="7">
        <f t="shared" si="35"/>
        <v>1765.4919786096257</v>
      </c>
      <c r="K43" s="11">
        <f t="shared" si="36"/>
        <v>4466694.7058823528</v>
      </c>
      <c r="L43" s="1">
        <f t="shared" si="23"/>
        <v>0.17</v>
      </c>
      <c r="M43" s="7">
        <f t="shared" si="37"/>
        <v>430.1</v>
      </c>
      <c r="N43" s="2">
        <v>1710</v>
      </c>
      <c r="O43" s="10">
        <f t="shared" si="38"/>
        <v>735471</v>
      </c>
      <c r="P43" s="13">
        <f t="shared" si="39"/>
        <v>7324835.7058823528</v>
      </c>
      <c r="Q43" s="2">
        <f t="shared" si="43"/>
        <v>732483.57058823528</v>
      </c>
      <c r="R43" s="2">
        <f t="shared" si="43"/>
        <v>711149.09765848087</v>
      </c>
      <c r="S43" s="2">
        <f t="shared" si="43"/>
        <v>690436.01714415615</v>
      </c>
      <c r="T43" s="2">
        <f t="shared" si="43"/>
        <v>670326.23023704486</v>
      </c>
      <c r="U43" s="2">
        <f t="shared" si="43"/>
        <v>650802.16527868435</v>
      </c>
      <c r="V43" s="2">
        <f t="shared" si="43"/>
        <v>631846.7624064897</v>
      </c>
      <c r="W43" s="2">
        <f t="shared" si="43"/>
        <v>613443.45864707732</v>
      </c>
      <c r="X43" s="2">
        <f t="shared" si="43"/>
        <v>595576.17344376433</v>
      </c>
      <c r="Y43" s="2">
        <f t="shared" si="43"/>
        <v>578229.29460559646</v>
      </c>
      <c r="Z43" s="2">
        <f t="shared" si="43"/>
        <v>561387.66466562764</v>
      </c>
      <c r="AA43" s="15">
        <f t="shared" si="16"/>
        <v>6435680.4346751561</v>
      </c>
      <c r="AB43">
        <v>58</v>
      </c>
      <c r="AC43">
        <v>50</v>
      </c>
      <c r="AD43">
        <v>852</v>
      </c>
      <c r="AE43" s="10">
        <f t="shared" si="25"/>
        <v>49416</v>
      </c>
      <c r="AF43" s="7">
        <f t="shared" si="40"/>
        <v>1765.4919786096257</v>
      </c>
      <c r="AG43" s="11">
        <f t="shared" si="26"/>
        <v>102398.53475935828</v>
      </c>
      <c r="AH43" s="1">
        <f t="shared" si="27"/>
        <v>0.17</v>
      </c>
      <c r="AI43" s="7">
        <f t="shared" si="28"/>
        <v>9.8600000000000012</v>
      </c>
      <c r="AJ43" s="2">
        <v>1710</v>
      </c>
      <c r="AK43" s="10">
        <f t="shared" si="41"/>
        <v>16860.600000000002</v>
      </c>
      <c r="AL43" s="13">
        <f t="shared" si="42"/>
        <v>168675.13475935828</v>
      </c>
      <c r="AM43" s="2">
        <f t="shared" si="44"/>
        <v>16867.513475935826</v>
      </c>
      <c r="AN43" s="2">
        <f t="shared" si="44"/>
        <v>16376.22667566585</v>
      </c>
      <c r="AO43" s="2">
        <f t="shared" si="44"/>
        <v>15899.249199675583</v>
      </c>
      <c r="AP43" s="2">
        <f t="shared" si="44"/>
        <v>15436.164271529693</v>
      </c>
      <c r="AQ43" s="2">
        <f t="shared" si="44"/>
        <v>14986.567253912324</v>
      </c>
      <c r="AR43" s="2">
        <f t="shared" si="44"/>
        <v>14550.065295060509</v>
      </c>
      <c r="AS43" s="2">
        <f t="shared" si="44"/>
        <v>14126.27698549564</v>
      </c>
      <c r="AT43" s="2">
        <f t="shared" si="44"/>
        <v>13714.832024753048</v>
      </c>
      <c r="AU43" s="2">
        <f t="shared" si="44"/>
        <v>13315.370897818493</v>
      </c>
      <c r="AV43" s="2">
        <f t="shared" si="44"/>
        <v>12927.544560988828</v>
      </c>
      <c r="AW43" s="15">
        <f t="shared" si="30"/>
        <v>148199.81064083581</v>
      </c>
      <c r="AX43">
        <f t="shared" si="31"/>
        <v>29.643878618218491</v>
      </c>
      <c r="AY43">
        <f t="shared" si="32"/>
        <v>93.406102099784562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14" sqref="D14"/>
    </sheetView>
  </sheetViews>
  <sheetFormatPr defaultRowHeight="15" x14ac:dyDescent="0.25"/>
  <cols>
    <col min="1" max="1" width="19.42578125" bestFit="1" customWidth="1"/>
    <col min="2" max="2" width="8" bestFit="1" customWidth="1"/>
    <col min="3" max="5" width="7" bestFit="1" customWidth="1"/>
    <col min="6" max="6" width="22" bestFit="1" customWidth="1"/>
    <col min="7" max="7" width="21" bestFit="1" customWidth="1"/>
    <col min="8" max="8" width="16.28515625" bestFit="1" customWidth="1"/>
    <col min="9" max="9" width="14.5703125" bestFit="1" customWidth="1"/>
  </cols>
  <sheetData>
    <row r="1" spans="1:9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70</v>
      </c>
      <c r="G1" t="s">
        <v>68</v>
      </c>
      <c r="H1" t="s">
        <v>71</v>
      </c>
      <c r="I1" t="s">
        <v>72</v>
      </c>
    </row>
    <row r="2" spans="1:9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 s="17">
        <f t="shared" ref="F2:F21" si="0">E2/C2</f>
        <v>0.34454912516823688</v>
      </c>
      <c r="G2">
        <f t="shared" ref="G2:G21" si="1">C2-E2</f>
        <v>34090</v>
      </c>
      <c r="H2">
        <v>2</v>
      </c>
      <c r="I2">
        <v>82</v>
      </c>
    </row>
    <row r="3" spans="1:9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 s="17">
        <f t="shared" si="0"/>
        <v>0.22172252043135549</v>
      </c>
      <c r="G3">
        <f t="shared" si="1"/>
        <v>16094</v>
      </c>
      <c r="H3">
        <v>2</v>
      </c>
      <c r="I3">
        <v>71</v>
      </c>
    </row>
    <row r="4" spans="1:9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 s="17">
        <f t="shared" si="0"/>
        <v>0.26650700001947153</v>
      </c>
      <c r="G4">
        <f t="shared" si="1"/>
        <v>37670</v>
      </c>
      <c r="H4">
        <v>2</v>
      </c>
      <c r="I4">
        <v>62</v>
      </c>
    </row>
    <row r="5" spans="1:9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 s="17">
        <f t="shared" si="0"/>
        <v>0.32064367816091954</v>
      </c>
      <c r="G5">
        <f t="shared" si="1"/>
        <v>22164</v>
      </c>
      <c r="H5">
        <v>3</v>
      </c>
      <c r="I5">
        <v>96</v>
      </c>
    </row>
    <row r="6" spans="1:9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 s="17">
        <f t="shared" si="0"/>
        <v>0.33991070142589658</v>
      </c>
      <c r="G6">
        <f t="shared" si="1"/>
        <v>36664</v>
      </c>
      <c r="H6">
        <v>3</v>
      </c>
      <c r="I6">
        <v>50</v>
      </c>
    </row>
    <row r="7" spans="1:9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 s="17">
        <f t="shared" si="0"/>
        <v>0.24041789514164852</v>
      </c>
      <c r="G7">
        <f t="shared" si="1"/>
        <v>11851</v>
      </c>
      <c r="H7">
        <v>2</v>
      </c>
      <c r="I7">
        <v>56</v>
      </c>
    </row>
    <row r="8" spans="1:9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 s="17">
        <f t="shared" si="0"/>
        <v>0.28872220028951179</v>
      </c>
      <c r="G8">
        <f t="shared" si="1"/>
        <v>10810</v>
      </c>
      <c r="H8">
        <v>2</v>
      </c>
      <c r="I8">
        <v>86</v>
      </c>
    </row>
    <row r="9" spans="1:9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 s="17">
        <f t="shared" si="0"/>
        <v>0.27334722485319191</v>
      </c>
      <c r="G9">
        <f t="shared" si="1"/>
        <v>7672</v>
      </c>
      <c r="H9">
        <v>2</v>
      </c>
      <c r="I9">
        <v>62</v>
      </c>
    </row>
    <row r="10" spans="1:9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 s="17">
        <f t="shared" si="0"/>
        <v>0.26708217913204063</v>
      </c>
      <c r="G10">
        <f t="shared" si="1"/>
        <v>12700</v>
      </c>
      <c r="H10">
        <v>2</v>
      </c>
      <c r="I10">
        <v>75</v>
      </c>
    </row>
    <row r="11" spans="1:9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 s="17">
        <f t="shared" si="0"/>
        <v>0.18041197641473314</v>
      </c>
      <c r="G11">
        <f t="shared" si="1"/>
        <v>10703</v>
      </c>
      <c r="H11">
        <v>3</v>
      </c>
      <c r="I11">
        <v>90</v>
      </c>
    </row>
    <row r="12" spans="1:9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 s="17">
        <f t="shared" si="0"/>
        <v>0.20581730447020977</v>
      </c>
      <c r="G12">
        <f t="shared" si="1"/>
        <v>11850</v>
      </c>
      <c r="H12">
        <v>3</v>
      </c>
      <c r="I12">
        <v>70</v>
      </c>
    </row>
    <row r="13" spans="1:9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 s="17">
        <f t="shared" si="0"/>
        <v>0.17048491790759832</v>
      </c>
      <c r="G13">
        <f t="shared" si="1"/>
        <v>4345</v>
      </c>
      <c r="H13">
        <v>3</v>
      </c>
      <c r="I13">
        <v>72</v>
      </c>
    </row>
    <row r="14" spans="1:9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 s="17">
        <f t="shared" si="0"/>
        <v>0.26484639478596511</v>
      </c>
      <c r="G14">
        <f t="shared" si="1"/>
        <v>23236</v>
      </c>
      <c r="H14">
        <v>2</v>
      </c>
      <c r="I14">
        <v>102</v>
      </c>
    </row>
    <row r="15" spans="1:9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 s="17">
        <f t="shared" si="0"/>
        <v>0.28496540155168798</v>
      </c>
      <c r="G15">
        <f t="shared" si="1"/>
        <v>3410</v>
      </c>
      <c r="H15">
        <v>2</v>
      </c>
      <c r="I15">
        <v>47</v>
      </c>
    </row>
    <row r="16" spans="1:9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 s="17">
        <f t="shared" si="0"/>
        <v>0.25268020570033994</v>
      </c>
      <c r="G16">
        <f t="shared" si="1"/>
        <v>8574</v>
      </c>
      <c r="H16">
        <v>3</v>
      </c>
      <c r="I16">
        <v>68</v>
      </c>
    </row>
    <row r="17" spans="1:9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 s="17">
        <f t="shared" si="0"/>
        <v>0.28757423481041572</v>
      </c>
      <c r="G17">
        <f t="shared" si="1"/>
        <v>28071</v>
      </c>
      <c r="H17">
        <v>2</v>
      </c>
      <c r="I17">
        <v>95</v>
      </c>
    </row>
    <row r="18" spans="1:9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 s="17">
        <f t="shared" si="0"/>
        <v>0.18311291963377416</v>
      </c>
      <c r="G18">
        <f t="shared" si="1"/>
        <v>3212</v>
      </c>
      <c r="H18">
        <v>3</v>
      </c>
      <c r="I18">
        <v>59</v>
      </c>
    </row>
    <row r="19" spans="1:9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 s="17">
        <f t="shared" si="0"/>
        <v>0.29633247643530419</v>
      </c>
      <c r="G19">
        <f t="shared" si="1"/>
        <v>41059</v>
      </c>
      <c r="H19">
        <v>2</v>
      </c>
      <c r="I19">
        <v>70</v>
      </c>
    </row>
    <row r="20" spans="1:9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 s="17">
        <f t="shared" si="0"/>
        <v>0.21426337191116671</v>
      </c>
      <c r="G20">
        <f t="shared" si="1"/>
        <v>2512</v>
      </c>
      <c r="H20">
        <v>2</v>
      </c>
      <c r="I20">
        <v>50</v>
      </c>
    </row>
    <row r="21" spans="1:9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 s="17">
        <f t="shared" si="0"/>
        <v>0.22683127572016462</v>
      </c>
      <c r="G21">
        <f t="shared" si="1"/>
        <v>4697</v>
      </c>
      <c r="H21">
        <v>2</v>
      </c>
      <c r="I21">
        <v>58</v>
      </c>
    </row>
    <row r="22" spans="1:9" x14ac:dyDescent="0.25">
      <c r="A22" t="s">
        <v>67</v>
      </c>
      <c r="B22">
        <f t="shared" ref="B22:E22" si="2">SUM(B2:B21)</f>
        <v>4241739</v>
      </c>
      <c r="C22">
        <f t="shared" si="2"/>
        <v>462924</v>
      </c>
      <c r="D22">
        <f t="shared" si="2"/>
        <v>234567</v>
      </c>
      <c r="E22">
        <f t="shared" si="2"/>
        <v>131540</v>
      </c>
      <c r="F22" s="17">
        <f>E22/C22</f>
        <v>0.28415031409043384</v>
      </c>
      <c r="G22">
        <f>SUM(G2:G21)</f>
        <v>331384</v>
      </c>
      <c r="H22">
        <v>2</v>
      </c>
      <c r="I22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" sqref="A2"/>
    </sheetView>
  </sheetViews>
  <sheetFormatPr defaultColWidth="14.5703125" defaultRowHeight="15" x14ac:dyDescent="0.25"/>
  <cols>
    <col min="1" max="1" width="19.42578125" bestFit="1" customWidth="1"/>
    <col min="2" max="2" width="6" bestFit="1" customWidth="1"/>
    <col min="3" max="3" width="10" style="8" bestFit="1" customWidth="1"/>
    <col min="4" max="4" width="12.5703125" style="10" bestFit="1" customWidth="1"/>
    <col min="5" max="5" width="13.85546875" style="10" bestFit="1" customWidth="1"/>
    <col min="6" max="6" width="12" bestFit="1" customWidth="1"/>
    <col min="7" max="7" width="11.140625" style="10" bestFit="1" customWidth="1"/>
    <col min="8" max="8" width="10.28515625" style="16" bestFit="1" customWidth="1"/>
    <col min="9" max="9" width="9.28515625" style="16" bestFit="1" customWidth="1"/>
    <col min="10" max="10" width="8.5703125" style="16" bestFit="1" customWidth="1"/>
    <col min="11" max="11" width="12" bestFit="1" customWidth="1"/>
  </cols>
  <sheetData>
    <row r="1" spans="1:13" ht="30" x14ac:dyDescent="0.25">
      <c r="A1" t="s">
        <v>33</v>
      </c>
      <c r="B1" t="s">
        <v>56</v>
      </c>
      <c r="C1" s="8" t="s">
        <v>73</v>
      </c>
      <c r="D1" s="9" t="s">
        <v>74</v>
      </c>
      <c r="E1" s="9" t="s">
        <v>75</v>
      </c>
      <c r="F1" s="1" t="s">
        <v>76</v>
      </c>
      <c r="G1" s="9" t="s">
        <v>77</v>
      </c>
      <c r="H1" s="1" t="s">
        <v>78</v>
      </c>
      <c r="I1" s="1" t="s">
        <v>79</v>
      </c>
      <c r="J1" s="1" t="s">
        <v>80</v>
      </c>
      <c r="K1" s="1" t="s">
        <v>65</v>
      </c>
    </row>
    <row r="2" spans="1:13" x14ac:dyDescent="0.25">
      <c r="A2" t="s">
        <v>34</v>
      </c>
      <c r="B2" s="7">
        <v>17920</v>
      </c>
      <c r="C2" s="18">
        <v>358400</v>
      </c>
      <c r="D2" s="11">
        <v>26142401</v>
      </c>
      <c r="E2" s="11">
        <v>55010964.561497323</v>
      </c>
      <c r="F2" s="7">
        <v>5297.0300000000007</v>
      </c>
      <c r="G2" s="11">
        <v>9057921.3000000007</v>
      </c>
      <c r="H2" s="15">
        <v>79260619.234799698</v>
      </c>
      <c r="I2" s="7">
        <v>82</v>
      </c>
      <c r="J2" s="15">
        <v>209523.87021635409</v>
      </c>
      <c r="K2" s="17">
        <v>139.56204940744061</v>
      </c>
    </row>
    <row r="3" spans="1:13" x14ac:dyDescent="0.25">
      <c r="A3" t="s">
        <v>52</v>
      </c>
      <c r="B3" s="7">
        <v>4585</v>
      </c>
      <c r="C3" s="18">
        <v>91700</v>
      </c>
      <c r="D3" s="11">
        <v>7078643</v>
      </c>
      <c r="E3" s="11">
        <v>14895455.823529411</v>
      </c>
      <c r="F3" s="7">
        <v>1434.2900000000002</v>
      </c>
      <c r="G3" s="11">
        <v>2452635.9000000004</v>
      </c>
      <c r="H3" s="15">
        <v>21461595.18867759</v>
      </c>
      <c r="I3" s="7">
        <v>71</v>
      </c>
      <c r="J3" s="15">
        <v>181417.00957757491</v>
      </c>
      <c r="K3" s="17">
        <v>78.580221795309811</v>
      </c>
    </row>
    <row r="4" spans="1:13" x14ac:dyDescent="0.25">
      <c r="A4" t="s">
        <v>35</v>
      </c>
      <c r="B4" s="7">
        <v>13687</v>
      </c>
      <c r="C4" s="18">
        <v>273740</v>
      </c>
      <c r="D4" s="11">
        <v>20719105</v>
      </c>
      <c r="E4" s="11">
        <v>43598824.411764704</v>
      </c>
      <c r="F4" s="7">
        <v>4198.1500000000005</v>
      </c>
      <c r="G4" s="11">
        <v>7178836.5000000009</v>
      </c>
      <c r="H4" s="15">
        <v>62817837.28628578</v>
      </c>
      <c r="I4" s="7">
        <v>62</v>
      </c>
      <c r="J4" s="15">
        <v>158420.48723675552</v>
      </c>
      <c r="K4" s="17">
        <v>145.35766027094363</v>
      </c>
      <c r="M4" s="2"/>
    </row>
    <row r="5" spans="1:13" x14ac:dyDescent="0.25">
      <c r="A5" t="s">
        <v>53</v>
      </c>
      <c r="B5" s="7">
        <v>10461</v>
      </c>
      <c r="C5" s="18">
        <v>209220</v>
      </c>
      <c r="D5" s="11">
        <v>15440117</v>
      </c>
      <c r="E5" s="11">
        <v>32490348.882352941</v>
      </c>
      <c r="F5" s="7">
        <v>3128.51</v>
      </c>
      <c r="G5" s="11">
        <v>5349752.1000000006</v>
      </c>
      <c r="H5" s="15">
        <v>46812579.85744147</v>
      </c>
      <c r="I5" s="7">
        <v>96</v>
      </c>
      <c r="J5" s="15">
        <v>245296.23830207309</v>
      </c>
      <c r="K5" s="17">
        <v>102.99429572047471</v>
      </c>
    </row>
    <row r="6" spans="1:13" x14ac:dyDescent="0.25">
      <c r="A6" t="s">
        <v>46</v>
      </c>
      <c r="B6" s="7">
        <v>18880</v>
      </c>
      <c r="C6" s="18">
        <v>377600</v>
      </c>
      <c r="D6" s="11">
        <v>27605617</v>
      </c>
      <c r="E6" s="11">
        <v>58089982.572192512</v>
      </c>
      <c r="F6" s="7">
        <v>5593.51</v>
      </c>
      <c r="G6" s="11">
        <v>9564902.0999999996</v>
      </c>
      <c r="H6" s="15">
        <v>83696914.364473</v>
      </c>
      <c r="I6" s="7">
        <v>50</v>
      </c>
      <c r="J6" s="15">
        <v>127758.4574489964</v>
      </c>
      <c r="K6" s="17">
        <v>165.61890501836544</v>
      </c>
    </row>
    <row r="7" spans="1:13" x14ac:dyDescent="0.25">
      <c r="A7" t="s">
        <v>47</v>
      </c>
      <c r="B7" s="7">
        <v>3751</v>
      </c>
      <c r="C7" s="18">
        <v>75020</v>
      </c>
      <c r="D7" s="11">
        <v>5743794</v>
      </c>
      <c r="E7" s="11">
        <v>12086558.085561497</v>
      </c>
      <c r="F7" s="7">
        <v>1163.8200000000002</v>
      </c>
      <c r="G7" s="11">
        <v>1990132.2000000002</v>
      </c>
      <c r="H7" s="15">
        <v>17414493.381733648</v>
      </c>
      <c r="I7" s="7">
        <v>56</v>
      </c>
      <c r="J7" s="15">
        <v>143089.47234287599</v>
      </c>
      <c r="K7" s="17">
        <v>79.842902716106863</v>
      </c>
    </row>
    <row r="8" spans="1:13" x14ac:dyDescent="0.25">
      <c r="A8" t="s">
        <v>48</v>
      </c>
      <c r="B8" s="7">
        <v>4388</v>
      </c>
      <c r="C8" s="18">
        <v>87760</v>
      </c>
      <c r="D8" s="11">
        <v>6574404</v>
      </c>
      <c r="E8" s="11">
        <v>13834395.144385027</v>
      </c>
      <c r="F8" s="7">
        <v>1332.1200000000001</v>
      </c>
      <c r="G8" s="11">
        <v>2277925.2000000002</v>
      </c>
      <c r="H8" s="15">
        <v>19932803.117041312</v>
      </c>
      <c r="I8" s="7">
        <v>86</v>
      </c>
      <c r="J8" s="15">
        <v>219744.54681227382</v>
      </c>
      <c r="K8" s="17">
        <v>64.821165487383652</v>
      </c>
    </row>
    <row r="9" spans="1:13" x14ac:dyDescent="0.25">
      <c r="A9" t="s">
        <v>36</v>
      </c>
      <c r="B9" s="7">
        <v>2886</v>
      </c>
      <c r="C9" s="18">
        <v>57720</v>
      </c>
      <c r="D9" s="11">
        <v>4356088</v>
      </c>
      <c r="E9" s="11">
        <v>9166434.3529411759</v>
      </c>
      <c r="F9" s="7">
        <v>882.6400000000001</v>
      </c>
      <c r="G9" s="11">
        <v>1509314.4000000001</v>
      </c>
      <c r="H9" s="15">
        <v>13207135.50072467</v>
      </c>
      <c r="I9" s="7">
        <v>62</v>
      </c>
      <c r="J9" s="15">
        <v>158420.48723675552</v>
      </c>
      <c r="K9" s="17">
        <v>61.104403296074118</v>
      </c>
    </row>
    <row r="10" spans="1:13" x14ac:dyDescent="0.25">
      <c r="A10" t="s">
        <v>37</v>
      </c>
      <c r="B10" s="7">
        <v>4628</v>
      </c>
      <c r="C10" s="18">
        <v>92560</v>
      </c>
      <c r="D10" s="11">
        <v>7003972</v>
      </c>
      <c r="E10" s="11">
        <v>14738327.037433155</v>
      </c>
      <c r="F10" s="7">
        <v>1419.16</v>
      </c>
      <c r="G10" s="11">
        <v>2426763.6</v>
      </c>
      <c r="H10" s="15">
        <v>21235201.68722064</v>
      </c>
      <c r="I10" s="7">
        <v>75</v>
      </c>
      <c r="J10" s="15">
        <v>191637.68617349459</v>
      </c>
      <c r="K10" s="17">
        <v>74.719826094070157</v>
      </c>
    </row>
    <row r="11" spans="1:13" x14ac:dyDescent="0.25">
      <c r="A11" t="s">
        <v>49</v>
      </c>
      <c r="B11" s="7">
        <v>2356</v>
      </c>
      <c r="C11" s="18">
        <v>47120</v>
      </c>
      <c r="D11" s="11">
        <v>3700829</v>
      </c>
      <c r="E11" s="11">
        <v>7787585.1176470593</v>
      </c>
      <c r="F11" s="7">
        <v>749.87</v>
      </c>
      <c r="G11" s="11">
        <v>1282277.7</v>
      </c>
      <c r="H11" s="15">
        <v>11220468.931759728</v>
      </c>
      <c r="I11" s="7">
        <v>90</v>
      </c>
      <c r="J11" s="15">
        <v>229965.22340819353</v>
      </c>
      <c r="K11" s="17">
        <v>40.494649240930734</v>
      </c>
    </row>
    <row r="12" spans="1:13" x14ac:dyDescent="0.25">
      <c r="A12" t="s">
        <v>38</v>
      </c>
      <c r="B12" s="7">
        <v>3071</v>
      </c>
      <c r="C12" s="18">
        <v>61420</v>
      </c>
      <c r="D12" s="11">
        <v>4772232</v>
      </c>
      <c r="E12" s="11">
        <v>10042118.374331551</v>
      </c>
      <c r="F12" s="7">
        <v>966.96</v>
      </c>
      <c r="G12" s="11">
        <v>1653501.6</v>
      </c>
      <c r="H12" s="15">
        <v>14468834.115585886</v>
      </c>
      <c r="I12" s="7">
        <v>70</v>
      </c>
      <c r="J12" s="15">
        <v>178861.84042859497</v>
      </c>
      <c r="K12" s="17">
        <v>60.216094939915436</v>
      </c>
    </row>
    <row r="13" spans="1:13" x14ac:dyDescent="0.25">
      <c r="A13" t="s">
        <v>51</v>
      </c>
      <c r="B13" s="7">
        <v>893</v>
      </c>
      <c r="C13" s="18">
        <v>17860</v>
      </c>
      <c r="D13" s="11">
        <v>1407842</v>
      </c>
      <c r="E13" s="11">
        <v>2962495.5401069517</v>
      </c>
      <c r="F13" s="7">
        <v>285.26000000000005</v>
      </c>
      <c r="G13" s="11">
        <v>487794.60000000009</v>
      </c>
      <c r="H13" s="15">
        <v>4268407.8139861319</v>
      </c>
      <c r="I13" s="7">
        <v>72</v>
      </c>
      <c r="J13" s="15">
        <v>183972.17872655479</v>
      </c>
      <c r="K13" s="17">
        <v>21.148301727293116</v>
      </c>
    </row>
    <row r="14" spans="1:13" x14ac:dyDescent="0.25">
      <c r="A14" t="s">
        <v>39</v>
      </c>
      <c r="B14" s="7">
        <v>8371</v>
      </c>
      <c r="C14" s="18">
        <v>167420</v>
      </c>
      <c r="D14" s="11">
        <v>12681485</v>
      </c>
      <c r="E14" s="11">
        <v>26685411.256684493</v>
      </c>
      <c r="F14" s="7">
        <v>2569.5500000000002</v>
      </c>
      <c r="G14" s="11">
        <v>4393930.5</v>
      </c>
      <c r="H14" s="15">
        <v>38448739.039571151</v>
      </c>
      <c r="I14" s="7">
        <v>102</v>
      </c>
      <c r="J14" s="15">
        <v>260627.25319595268</v>
      </c>
      <c r="K14" s="17">
        <v>89.823585486179908</v>
      </c>
    </row>
    <row r="15" spans="1:13" x14ac:dyDescent="0.25">
      <c r="A15" t="s">
        <v>40</v>
      </c>
      <c r="B15" s="7">
        <v>1359</v>
      </c>
      <c r="C15" s="18">
        <v>27180</v>
      </c>
      <c r="D15" s="11">
        <v>2039609</v>
      </c>
      <c r="E15" s="11">
        <v>4291911</v>
      </c>
      <c r="F15" s="7">
        <v>413.27000000000004</v>
      </c>
      <c r="G15" s="11">
        <v>706691.70000000007</v>
      </c>
      <c r="H15" s="15">
        <v>6183849.4611443905</v>
      </c>
      <c r="I15" s="7">
        <v>47</v>
      </c>
      <c r="J15" s="15">
        <v>120092.95000205663</v>
      </c>
      <c r="K15" s="17">
        <v>41.989037776849273</v>
      </c>
    </row>
    <row r="16" spans="1:13" x14ac:dyDescent="0.25">
      <c r="A16" t="s">
        <v>41</v>
      </c>
      <c r="B16" s="7">
        <v>2899</v>
      </c>
      <c r="C16" s="18">
        <v>57980</v>
      </c>
      <c r="D16" s="11">
        <v>4414818</v>
      </c>
      <c r="E16" s="11">
        <v>9290018.7914438508</v>
      </c>
      <c r="F16" s="7">
        <v>894.54000000000008</v>
      </c>
      <c r="G16" s="11">
        <v>1529663.4000000001</v>
      </c>
      <c r="H16" s="15">
        <v>13385197.805241374</v>
      </c>
      <c r="I16" s="7">
        <v>68</v>
      </c>
      <c r="J16" s="15">
        <v>173751.50213063505</v>
      </c>
      <c r="K16" s="17">
        <v>57.761666765943957</v>
      </c>
    </row>
    <row r="17" spans="1:11" x14ac:dyDescent="0.25">
      <c r="A17" t="s">
        <v>42</v>
      </c>
      <c r="B17" s="7">
        <v>11331</v>
      </c>
      <c r="C17" s="18">
        <v>226620</v>
      </c>
      <c r="D17" s="11">
        <v>16988072</v>
      </c>
      <c r="E17" s="11">
        <v>35747681.582887702</v>
      </c>
      <c r="F17" s="7">
        <v>3442.1600000000003</v>
      </c>
      <c r="G17" s="11">
        <v>5886093.6000000006</v>
      </c>
      <c r="H17" s="15">
        <v>51505793.455060303</v>
      </c>
      <c r="I17" s="7">
        <v>95</v>
      </c>
      <c r="J17" s="15">
        <v>242741.06915309315</v>
      </c>
      <c r="K17" s="17">
        <v>109.73597266598283</v>
      </c>
    </row>
    <row r="18" spans="1:11" x14ac:dyDescent="0.25">
      <c r="A18" t="s">
        <v>43</v>
      </c>
      <c r="B18" s="7">
        <v>720</v>
      </c>
      <c r="C18" s="18">
        <v>14400</v>
      </c>
      <c r="D18" s="11">
        <v>1129294</v>
      </c>
      <c r="E18" s="11">
        <v>2376352.2032085559</v>
      </c>
      <c r="F18" s="7">
        <v>228.82000000000002</v>
      </c>
      <c r="G18" s="11">
        <v>391282.2</v>
      </c>
      <c r="H18" s="15">
        <v>3423883.741135479</v>
      </c>
      <c r="I18" s="7">
        <v>59</v>
      </c>
      <c r="J18" s="15">
        <v>150754.97978981576</v>
      </c>
      <c r="K18" s="17">
        <v>20.731338198175312</v>
      </c>
    </row>
    <row r="19" spans="1:11" x14ac:dyDescent="0.25">
      <c r="A19" t="s">
        <v>44</v>
      </c>
      <c r="B19" s="7">
        <v>17291</v>
      </c>
      <c r="C19" s="18">
        <v>345820</v>
      </c>
      <c r="D19" s="11">
        <v>25819386</v>
      </c>
      <c r="E19" s="11">
        <v>54331250.14973262</v>
      </c>
      <c r="F19" s="7">
        <v>5231.58</v>
      </c>
      <c r="G19" s="11">
        <v>8946001.8000000007</v>
      </c>
      <c r="H19" s="15">
        <v>78281276.559957817</v>
      </c>
      <c r="I19" s="7">
        <v>70</v>
      </c>
      <c r="J19" s="15">
        <v>178861.84042859497</v>
      </c>
      <c r="K19" s="17">
        <v>149.19760991920833</v>
      </c>
    </row>
    <row r="20" spans="1:11" x14ac:dyDescent="0.25">
      <c r="A20" t="s">
        <v>50</v>
      </c>
      <c r="B20" s="7">
        <v>685</v>
      </c>
      <c r="C20" s="18">
        <v>13700</v>
      </c>
      <c r="D20" s="11">
        <v>1061335</v>
      </c>
      <c r="E20" s="11">
        <v>2233347.3529411764</v>
      </c>
      <c r="F20" s="7">
        <v>215.05</v>
      </c>
      <c r="G20" s="11">
        <v>367735.5</v>
      </c>
      <c r="H20" s="15">
        <v>3217840.2173375781</v>
      </c>
      <c r="I20" s="7">
        <v>50</v>
      </c>
      <c r="J20" s="15">
        <v>127758.4574489964</v>
      </c>
      <c r="K20" s="17">
        <v>22.747598661591425</v>
      </c>
    </row>
    <row r="21" spans="1:11" x14ac:dyDescent="0.25">
      <c r="A21" t="s">
        <v>45</v>
      </c>
      <c r="B21" s="7">
        <v>1378</v>
      </c>
      <c r="C21" s="18">
        <v>27560</v>
      </c>
      <c r="D21" s="11">
        <v>2122670</v>
      </c>
      <c r="E21" s="11">
        <v>4466694.7058823528</v>
      </c>
      <c r="F21" s="7">
        <v>430.1</v>
      </c>
      <c r="G21" s="11">
        <v>735471</v>
      </c>
      <c r="H21" s="15">
        <v>6435680.4346751561</v>
      </c>
      <c r="I21" s="7">
        <v>58</v>
      </c>
      <c r="J21" s="15">
        <v>148199.81064083581</v>
      </c>
      <c r="K21" s="17">
        <v>36.616336870244091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B1" workbookViewId="0">
      <selection activeCell="B1" sqref="B1"/>
    </sheetView>
  </sheetViews>
  <sheetFormatPr defaultRowHeight="15" x14ac:dyDescent="0.25"/>
  <cols>
    <col min="1" max="1" width="19.42578125" bestFit="1" customWidth="1"/>
    <col min="2" max="2" width="6" bestFit="1" customWidth="1"/>
    <col min="3" max="3" width="10" bestFit="1" customWidth="1"/>
    <col min="4" max="4" width="12.5703125" bestFit="1" customWidth="1"/>
    <col min="5" max="5" width="13.85546875" bestFit="1" customWidth="1"/>
    <col min="6" max="6" width="12" bestFit="1" customWidth="1"/>
    <col min="7" max="7" width="11.140625" bestFit="1" customWidth="1"/>
    <col min="8" max="8" width="10.28515625" bestFit="1" customWidth="1"/>
    <col min="9" max="9" width="9.28515625" bestFit="1" customWidth="1"/>
    <col min="10" max="10" width="8.5703125" bestFit="1" customWidth="1"/>
    <col min="11" max="11" width="12" bestFit="1" customWidth="1"/>
  </cols>
  <sheetData>
    <row r="1" spans="1:11" x14ac:dyDescent="0.25">
      <c r="A1" t="s">
        <v>33</v>
      </c>
      <c r="B1" t="s">
        <v>56</v>
      </c>
      <c r="C1" s="8" t="s">
        <v>73</v>
      </c>
      <c r="D1" s="9" t="s">
        <v>74</v>
      </c>
      <c r="E1" s="9" t="s">
        <v>75</v>
      </c>
      <c r="F1" s="1" t="s">
        <v>76</v>
      </c>
      <c r="G1" s="9" t="s">
        <v>77</v>
      </c>
      <c r="H1" s="1" t="s">
        <v>78</v>
      </c>
      <c r="I1" s="1" t="s">
        <v>79</v>
      </c>
      <c r="J1" s="1" t="s">
        <v>80</v>
      </c>
      <c r="K1" s="1" t="s">
        <v>65</v>
      </c>
    </row>
    <row r="2" spans="1:11" x14ac:dyDescent="0.25">
      <c r="A2" t="s">
        <v>34</v>
      </c>
      <c r="B2" s="7">
        <v>17920</v>
      </c>
      <c r="C2" s="7">
        <v>896000</v>
      </c>
      <c r="D2" s="7">
        <v>26142401</v>
      </c>
      <c r="E2" s="7">
        <v>55010964.561497323</v>
      </c>
      <c r="F2" s="7">
        <v>5297.0300000000007</v>
      </c>
      <c r="G2" s="7">
        <v>9057921.3000000007</v>
      </c>
      <c r="H2" s="7">
        <v>79260619.234799698</v>
      </c>
      <c r="I2" s="7">
        <v>82</v>
      </c>
      <c r="J2" s="7">
        <v>209523.87021635409</v>
      </c>
      <c r="K2" s="17">
        <v>71.695077211935896</v>
      </c>
    </row>
    <row r="3" spans="1:11" x14ac:dyDescent="0.25">
      <c r="A3" t="s">
        <v>52</v>
      </c>
      <c r="B3" s="7">
        <v>4585</v>
      </c>
      <c r="C3" s="7">
        <v>229250</v>
      </c>
      <c r="D3" s="7">
        <v>7078643</v>
      </c>
      <c r="E3" s="7">
        <v>14895455.823529411</v>
      </c>
      <c r="F3" s="7">
        <v>1434.2900000000002</v>
      </c>
      <c r="G3" s="7">
        <v>2452635.9000000004</v>
      </c>
      <c r="H3" s="7">
        <v>21461595.18867759</v>
      </c>
      <c r="I3" s="7">
        <v>71</v>
      </c>
      <c r="J3" s="7">
        <v>181417.00957757491</v>
      </c>
      <c r="K3" s="17">
        <v>52.260334256588244</v>
      </c>
    </row>
    <row r="4" spans="1:11" x14ac:dyDescent="0.25">
      <c r="A4" t="s">
        <v>35</v>
      </c>
      <c r="B4" s="7">
        <v>13687</v>
      </c>
      <c r="C4" s="7">
        <v>684350</v>
      </c>
      <c r="D4" s="7">
        <v>20719105</v>
      </c>
      <c r="E4" s="7">
        <v>43598824.411764704</v>
      </c>
      <c r="F4" s="7">
        <v>4198.1500000000005</v>
      </c>
      <c r="G4" s="7">
        <v>7178836.5000000009</v>
      </c>
      <c r="H4" s="7">
        <v>62817837.28628578</v>
      </c>
      <c r="I4" s="7">
        <v>62</v>
      </c>
      <c r="J4" s="7">
        <v>158420.48723675552</v>
      </c>
      <c r="K4" s="17">
        <v>74.537300768861243</v>
      </c>
    </row>
    <row r="5" spans="1:11" x14ac:dyDescent="0.25">
      <c r="A5" t="s">
        <v>53</v>
      </c>
      <c r="B5" s="7">
        <v>10461</v>
      </c>
      <c r="C5" s="7">
        <v>523050</v>
      </c>
      <c r="D5" s="7">
        <v>15440117</v>
      </c>
      <c r="E5" s="7">
        <v>32490348.882352941</v>
      </c>
      <c r="F5" s="7">
        <v>3128.51</v>
      </c>
      <c r="G5" s="7">
        <v>5349752.1000000006</v>
      </c>
      <c r="H5" s="7">
        <v>46812579.85744147</v>
      </c>
      <c r="I5" s="7">
        <v>96</v>
      </c>
      <c r="J5" s="7">
        <v>245296.23830207309</v>
      </c>
      <c r="K5" s="17">
        <v>60.926412499773626</v>
      </c>
    </row>
    <row r="6" spans="1:11" x14ac:dyDescent="0.25">
      <c r="A6" t="s">
        <v>46</v>
      </c>
      <c r="B6" s="7">
        <v>18880</v>
      </c>
      <c r="C6" s="7">
        <v>944000</v>
      </c>
      <c r="D6" s="7">
        <v>27605617</v>
      </c>
      <c r="E6" s="7">
        <v>58089982.572192512</v>
      </c>
      <c r="F6" s="7">
        <v>5593.51</v>
      </c>
      <c r="G6" s="7">
        <v>9564902.0999999996</v>
      </c>
      <c r="H6" s="7">
        <v>83696914.364473</v>
      </c>
      <c r="I6" s="7">
        <v>50</v>
      </c>
      <c r="J6" s="7">
        <v>127758.4574489964</v>
      </c>
      <c r="K6" s="17">
        <v>78.093075713802833</v>
      </c>
    </row>
    <row r="7" spans="1:11" x14ac:dyDescent="0.25">
      <c r="A7" t="s">
        <v>47</v>
      </c>
      <c r="B7" s="7">
        <v>3751</v>
      </c>
      <c r="C7" s="7">
        <v>187550</v>
      </c>
      <c r="D7" s="7">
        <v>5743794</v>
      </c>
      <c r="E7" s="7">
        <v>12086558.085561497</v>
      </c>
      <c r="F7" s="7">
        <v>1163.8200000000002</v>
      </c>
      <c r="G7" s="7">
        <v>1990132.2000000002</v>
      </c>
      <c r="H7" s="7">
        <v>17414493.381733648</v>
      </c>
      <c r="I7" s="7">
        <v>56</v>
      </c>
      <c r="J7" s="7">
        <v>143089.47234287599</v>
      </c>
      <c r="K7" s="17">
        <v>52.669130090053699</v>
      </c>
    </row>
    <row r="8" spans="1:11" x14ac:dyDescent="0.25">
      <c r="A8" t="s">
        <v>48</v>
      </c>
      <c r="B8" s="7">
        <v>4388</v>
      </c>
      <c r="C8" s="7">
        <v>219400</v>
      </c>
      <c r="D8" s="7">
        <v>6574404</v>
      </c>
      <c r="E8" s="7">
        <v>13834395.144385027</v>
      </c>
      <c r="F8" s="7">
        <v>1332.1200000000001</v>
      </c>
      <c r="G8" s="7">
        <v>2277925.2000000002</v>
      </c>
      <c r="H8" s="7">
        <v>19932803.117041312</v>
      </c>
      <c r="I8" s="7">
        <v>86</v>
      </c>
      <c r="J8" s="7">
        <v>219744.54681227382</v>
      </c>
      <c r="K8" s="17">
        <v>45.390073181444329</v>
      </c>
    </row>
    <row r="9" spans="1:11" x14ac:dyDescent="0.25">
      <c r="A9" t="s">
        <v>36</v>
      </c>
      <c r="B9" s="7">
        <v>2886</v>
      </c>
      <c r="C9" s="7">
        <v>144300</v>
      </c>
      <c r="D9" s="7">
        <v>4356088</v>
      </c>
      <c r="E9" s="7">
        <v>9166434.3529411759</v>
      </c>
      <c r="F9" s="7">
        <v>882.6400000000001</v>
      </c>
      <c r="G9" s="7">
        <v>1509314.4000000001</v>
      </c>
      <c r="H9" s="7">
        <v>13207135.50072467</v>
      </c>
      <c r="I9" s="7">
        <v>62</v>
      </c>
      <c r="J9" s="7">
        <v>158420.48723675552</v>
      </c>
      <c r="K9" s="17">
        <v>43.628152231386515</v>
      </c>
    </row>
    <row r="10" spans="1:11" x14ac:dyDescent="0.25">
      <c r="A10" t="s">
        <v>37</v>
      </c>
      <c r="B10" s="7">
        <v>4628</v>
      </c>
      <c r="C10" s="7">
        <v>231400</v>
      </c>
      <c r="D10" s="7">
        <v>7003972</v>
      </c>
      <c r="E10" s="7">
        <v>14738327.037433155</v>
      </c>
      <c r="F10" s="7">
        <v>1419.16</v>
      </c>
      <c r="G10" s="7">
        <v>2426763.6</v>
      </c>
      <c r="H10" s="7">
        <v>21235201.68722064</v>
      </c>
      <c r="I10" s="7">
        <v>75</v>
      </c>
      <c r="J10" s="7">
        <v>191637.68617349459</v>
      </c>
      <c r="K10" s="17">
        <v>50.196950251169213</v>
      </c>
    </row>
    <row r="11" spans="1:11" x14ac:dyDescent="0.25">
      <c r="A11" t="s">
        <v>49</v>
      </c>
      <c r="B11" s="7">
        <v>2356</v>
      </c>
      <c r="C11" s="7">
        <v>117800</v>
      </c>
      <c r="D11" s="7">
        <v>3700829</v>
      </c>
      <c r="E11" s="7">
        <v>7787585.1176470593</v>
      </c>
      <c r="F11" s="7">
        <v>749.87</v>
      </c>
      <c r="G11" s="7">
        <v>1282277.7</v>
      </c>
      <c r="H11" s="7">
        <v>11220468.931759728</v>
      </c>
      <c r="I11" s="7">
        <v>90</v>
      </c>
      <c r="J11" s="7">
        <v>229965.22340819353</v>
      </c>
      <c r="K11" s="17">
        <v>32.264493907113796</v>
      </c>
    </row>
    <row r="12" spans="1:11" x14ac:dyDescent="0.25">
      <c r="A12" t="s">
        <v>38</v>
      </c>
      <c r="B12" s="7">
        <v>3071</v>
      </c>
      <c r="C12" s="7">
        <v>153550</v>
      </c>
      <c r="D12" s="7">
        <v>4772232</v>
      </c>
      <c r="E12" s="7">
        <v>10042118.374331551</v>
      </c>
      <c r="F12" s="7">
        <v>966.96</v>
      </c>
      <c r="G12" s="7">
        <v>1653501.6</v>
      </c>
      <c r="H12" s="7">
        <v>14468834.115585886</v>
      </c>
      <c r="I12" s="7">
        <v>70</v>
      </c>
      <c r="J12" s="7">
        <v>178861.84042859497</v>
      </c>
      <c r="K12" s="17">
        <v>43.526831345509549</v>
      </c>
    </row>
    <row r="13" spans="1:11" x14ac:dyDescent="0.25">
      <c r="A13" t="s">
        <v>51</v>
      </c>
      <c r="B13" s="7">
        <v>893</v>
      </c>
      <c r="C13" s="7">
        <v>44650</v>
      </c>
      <c r="D13" s="7">
        <v>1407842</v>
      </c>
      <c r="E13" s="7">
        <v>2962495.5401069517</v>
      </c>
      <c r="F13" s="7">
        <v>285.26000000000005</v>
      </c>
      <c r="G13" s="7">
        <v>487794.60000000009</v>
      </c>
      <c r="H13" s="7">
        <v>4268407.8139861319</v>
      </c>
      <c r="I13" s="7">
        <v>72</v>
      </c>
      <c r="J13" s="7">
        <v>183972.17872655479</v>
      </c>
      <c r="K13" s="17">
        <v>18.670138819258614</v>
      </c>
    </row>
    <row r="14" spans="1:11" x14ac:dyDescent="0.25">
      <c r="A14" t="s">
        <v>39</v>
      </c>
      <c r="B14" s="7">
        <v>8371</v>
      </c>
      <c r="C14" s="7">
        <v>418550</v>
      </c>
      <c r="D14" s="7">
        <v>12681485</v>
      </c>
      <c r="E14" s="7">
        <v>26685411.256684493</v>
      </c>
      <c r="F14" s="7">
        <v>2569.5500000000002</v>
      </c>
      <c r="G14" s="7">
        <v>4393930.5</v>
      </c>
      <c r="H14" s="7">
        <v>38448739.039571151</v>
      </c>
      <c r="I14" s="7">
        <v>102</v>
      </c>
      <c r="J14" s="7">
        <v>260627.25319595268</v>
      </c>
      <c r="K14" s="17">
        <v>56.610757881901741</v>
      </c>
    </row>
    <row r="15" spans="1:11" x14ac:dyDescent="0.25">
      <c r="A15" t="s">
        <v>40</v>
      </c>
      <c r="B15" s="7">
        <v>1359</v>
      </c>
      <c r="C15" s="7">
        <v>67950</v>
      </c>
      <c r="D15" s="7">
        <v>2039609</v>
      </c>
      <c r="E15" s="7">
        <v>4291911</v>
      </c>
      <c r="F15" s="7">
        <v>413.27000000000004</v>
      </c>
      <c r="G15" s="7">
        <v>706691.70000000007</v>
      </c>
      <c r="H15" s="7">
        <v>6183849.4611443905</v>
      </c>
      <c r="I15" s="7">
        <v>47</v>
      </c>
      <c r="J15" s="7">
        <v>120092.95000205663</v>
      </c>
      <c r="K15" s="17">
        <v>32.885303389873208</v>
      </c>
    </row>
    <row r="16" spans="1:11" x14ac:dyDescent="0.25">
      <c r="A16" t="s">
        <v>41</v>
      </c>
      <c r="B16" s="7">
        <v>2899</v>
      </c>
      <c r="C16" s="7">
        <v>144950</v>
      </c>
      <c r="D16" s="7">
        <v>4414818</v>
      </c>
      <c r="E16" s="7">
        <v>9290018.7914438508</v>
      </c>
      <c r="F16" s="7">
        <v>894.54000000000008</v>
      </c>
      <c r="G16" s="7">
        <v>1529663.4000000001</v>
      </c>
      <c r="H16" s="7">
        <v>13385197.805241374</v>
      </c>
      <c r="I16" s="7">
        <v>68</v>
      </c>
      <c r="J16" s="7">
        <v>173751.50213063505</v>
      </c>
      <c r="K16" s="17">
        <v>41.999167609052591</v>
      </c>
    </row>
    <row r="17" spans="1:11" x14ac:dyDescent="0.25">
      <c r="A17" t="s">
        <v>42</v>
      </c>
      <c r="B17" s="7">
        <v>11331</v>
      </c>
      <c r="C17" s="7">
        <v>566550</v>
      </c>
      <c r="D17" s="7">
        <v>16988072</v>
      </c>
      <c r="E17" s="7">
        <v>35747681.582887702</v>
      </c>
      <c r="F17" s="7">
        <v>3442.1600000000003</v>
      </c>
      <c r="G17" s="7">
        <v>5886093.6000000006</v>
      </c>
      <c r="H17" s="7">
        <v>51505793.455060303</v>
      </c>
      <c r="I17" s="7">
        <v>95</v>
      </c>
      <c r="J17" s="7">
        <v>242741.06915309315</v>
      </c>
      <c r="K17" s="17">
        <v>63.643101250283266</v>
      </c>
    </row>
    <row r="18" spans="1:11" x14ac:dyDescent="0.25">
      <c r="A18" t="s">
        <v>43</v>
      </c>
      <c r="B18" s="7">
        <v>720</v>
      </c>
      <c r="C18" s="7">
        <v>36000</v>
      </c>
      <c r="D18" s="7">
        <v>1129294</v>
      </c>
      <c r="E18" s="7">
        <v>2376352.2032085559</v>
      </c>
      <c r="F18" s="7">
        <v>228.82000000000002</v>
      </c>
      <c r="G18" s="7">
        <v>391282.2</v>
      </c>
      <c r="H18" s="7">
        <v>3423883.741135479</v>
      </c>
      <c r="I18" s="7">
        <v>59</v>
      </c>
      <c r="J18" s="7">
        <v>150754.97978981576</v>
      </c>
      <c r="K18" s="17">
        <v>18.333560609676404</v>
      </c>
    </row>
    <row r="19" spans="1:11" x14ac:dyDescent="0.25">
      <c r="A19" t="s">
        <v>44</v>
      </c>
      <c r="B19" s="7">
        <v>17291</v>
      </c>
      <c r="C19" s="7">
        <v>864550</v>
      </c>
      <c r="D19" s="7">
        <v>25819386</v>
      </c>
      <c r="E19" s="7">
        <v>54331250.14973262</v>
      </c>
      <c r="F19" s="7">
        <v>5231.58</v>
      </c>
      <c r="G19" s="7">
        <v>8946001.8000000007</v>
      </c>
      <c r="H19" s="7">
        <v>78281276.559957817</v>
      </c>
      <c r="I19" s="7">
        <v>70</v>
      </c>
      <c r="J19" s="7">
        <v>178861.84042859497</v>
      </c>
      <c r="K19" s="17">
        <v>75.024332221304647</v>
      </c>
    </row>
    <row r="20" spans="1:11" x14ac:dyDescent="0.25">
      <c r="A20" t="s">
        <v>50</v>
      </c>
      <c r="B20" s="7">
        <v>685</v>
      </c>
      <c r="C20" s="7">
        <v>34250</v>
      </c>
      <c r="D20" s="7">
        <v>1061335</v>
      </c>
      <c r="E20" s="7">
        <v>2233347.3529411764</v>
      </c>
      <c r="F20" s="7">
        <v>215.05</v>
      </c>
      <c r="G20" s="7">
        <v>367735.5</v>
      </c>
      <c r="H20" s="7">
        <v>3217840.2173375781</v>
      </c>
      <c r="I20" s="7">
        <v>50</v>
      </c>
      <c r="J20" s="7">
        <v>127758.4574489964</v>
      </c>
      <c r="K20" s="17">
        <v>19.862174284022306</v>
      </c>
    </row>
    <row r="21" spans="1:11" x14ac:dyDescent="0.25">
      <c r="A21" t="s">
        <v>45</v>
      </c>
      <c r="B21" s="7">
        <v>1378</v>
      </c>
      <c r="C21" s="7">
        <v>68900</v>
      </c>
      <c r="D21" s="7">
        <v>2122670</v>
      </c>
      <c r="E21" s="7">
        <v>4466694.7058823528</v>
      </c>
      <c r="F21" s="7">
        <v>430.1</v>
      </c>
      <c r="G21" s="7">
        <v>735471</v>
      </c>
      <c r="H21" s="7">
        <v>6435680.4346751561</v>
      </c>
      <c r="I21" s="7">
        <v>58</v>
      </c>
      <c r="J21" s="7">
        <v>148199.81064083581</v>
      </c>
      <c r="K21" s="17">
        <v>29.643878618218491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discounting</vt:lpstr>
      <vt:lpstr>micks</vt:lpstr>
      <vt:lpstr>DHB summary</vt:lpstr>
      <vt:lpstr>20dollar</vt:lpstr>
      <vt:lpstr>50dollar</vt:lpstr>
      <vt:lpstr>discount_rate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David Hayman</cp:lastModifiedBy>
  <dcterms:created xsi:type="dcterms:W3CDTF">2014-08-21T01:10:27Z</dcterms:created>
  <dcterms:modified xsi:type="dcterms:W3CDTF">2014-11-03T04:31:04Z</dcterms:modified>
</cp:coreProperties>
</file>