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asles_costs" sheetId="1" state="visible" r:id="rId2"/>
  </sheets>
  <definedNames>
    <definedName function="false" hidden="false" name="case_gp" vbProcedure="false">measles_costs!$B$4</definedName>
    <definedName function="false" hidden="false" name="case_lab" vbProcedure="false">measles_costs!$B$5</definedName>
    <definedName function="false" hidden="false" name="case_management" vbProcedure="false">measles_costs!$B$3</definedName>
    <definedName function="false" hidden="false" name="contacts_number" vbProcedure="false">measles_costs!$B$6</definedName>
    <definedName function="false" hidden="false" name="contacts_quarantine" vbProcedure="false">measles_costs!$B$7</definedName>
    <definedName function="false" hidden="false" name="contacts_wage_per_day" vbProcedure="false">measles_costs!$B$8</definedName>
    <definedName function="false" hidden="false" name="discount_rate" vbProcedure="false">#ref!</definedName>
    <definedName function="false" hidden="false" name="disc_rate" vbProcedure="false">measles_costs!$B$12</definedName>
    <definedName function="false" hidden="false" name="disc_years" vbProcedure="false">measles_costs!$B$13</definedName>
    <definedName function="false" hidden="false" name="extra_vacc" vbProcedure="false">measles_costs!$B$15</definedName>
    <definedName function="false" hidden="false" name="f" vbProcedure="false">#ref!</definedName>
    <definedName function="false" hidden="false" name="gp_costs" vbProcedure="false">measles_costs!$B$4</definedName>
    <definedName function="false" hidden="false" name="hospital_costs" vbProcedure="false">measles_costs!$B$10</definedName>
    <definedName function="false" hidden="false" name="lost_wages" vbProcedure="false">measles_costs!$B$2</definedName>
    <definedName function="false" hidden="false" name="prop_hospitalised" vbProcedure="false">measles_costs!$B$9</definedName>
    <definedName function="false" hidden="false" name="r0" vbProcedure="false">#ref!</definedName>
    <definedName function="false" hidden="false" name="RiskAfterRecalcMacro" vbProcedure="false">""</definedName>
    <definedName function="false" hidden="false" name="RiskAfterSimMacro" vbProcedure="false">""</definedName>
    <definedName function="false" hidden="false" name="RiskBeforeRecalcMacro" vbProcedure="false">""</definedName>
    <definedName function="false" hidden="false" name="RiskBeforeSimMacro" vbProcedure="false">""</definedName>
    <definedName function="false" hidden="false" name="RiskCollectDistributionSamples" vbProcedure="false">2</definedName>
    <definedName function="false" hidden="false" name="RiskFixedSeed" vbProcedure="false">55</definedName>
    <definedName function="false" hidden="false" name="RiskHasSettings" vbProcedure="false">6</definedName>
    <definedName function="false" hidden="false" name="RiskMinimizeOnStart" vbProcedure="false">0</definedName>
    <definedName function="false" hidden="false" name="RiskMonitorConvergence" vbProcedure="false">0</definedName>
    <definedName function="false" hidden="false" name="RiskMultipleCPUSupportEnabled" vbProcedure="false">1</definedName>
    <definedName function="false" hidden="false" name="RiskNumIterations" vbProcedure="false">1000</definedName>
    <definedName function="false" hidden="false" name="RiskNumSimulations" vbProcedure="false">1</definedName>
    <definedName function="false" hidden="false" name="RiskPauseOnError" vbProcedure="false">0</definedName>
    <definedName function="false" hidden="false" name="RiskRunAfterRecalcMacro" vbProcedure="false">0</definedName>
    <definedName function="false" hidden="false" name="RiskRunAfterSimMacro" vbProcedure="false">0</definedName>
    <definedName function="false" hidden="false" name="RiskRunBeforeRecalcMacro" vbProcedure="false">0</definedName>
    <definedName function="false" hidden="false" name="RiskRunBeforeSimMacro" vbProcedure="false">0</definedName>
    <definedName function="false" hidden="false" name="RiskSamplingType" vbProcedure="false">3</definedName>
    <definedName function="false" hidden="false" name="RiskStandardRecalc" vbProcedure="false">1</definedName>
    <definedName function="false" hidden="false" name="RiskUpdateDisplay" vbProcedure="false">0</definedName>
    <definedName function="false" hidden="false" name="RiskUseDifferentSeedForEachSim" vbProcedure="false">0</definedName>
    <definedName function="false" hidden="false" name="RiskUseFixedSeed" vbProcedure="false">1</definedName>
    <definedName function="false" hidden="false" name="RiskUseMultipleCPUs" vbProcedure="false">1</definedName>
    <definedName function="false" hidden="false" name="vacc_cost" vbProcedure="false">measles_costs!$B$14</definedName>
    <definedName function="false" hidden="false" name="_AtRisk_SimSetting_AutomaticallyGenerateReports" vbProcedure="false">0</definedName>
    <definedName function="false" hidden="false" name="_AtRisk_SimSetting_AutomaticResultsDisplayMode" vbProcedure="false">0</definedName>
    <definedName function="false" hidden="false" name="_AtRisk_SimSetting_ConvergenceConfidenceLevel" vbProcedure="false">0.95</definedName>
    <definedName function="false" hidden="false" name="_AtRisk_SimSetting_ConvergencePercentileToTest" vbProcedure="false">0.9</definedName>
    <definedName function="false" hidden="false" name="_AtRisk_SimSetting_ConvergencePerformMeanTest" vbProcedure="false">1</definedName>
    <definedName function="false" hidden="false" name="_AtRisk_SimSetting_ConvergencePerformPercentileTest" vbProcedure="false">0</definedName>
    <definedName function="false" hidden="false" name="_AtRisk_SimSetting_ConvergencePerformStdDeviationTest" vbProcedure="false">0</definedName>
    <definedName function="false" hidden="false" name="_AtRisk_SimSetting_ConvergenceTestAllOutputs" vbProcedure="false">1</definedName>
    <definedName function="false" hidden="false" name="_AtRisk_SimSetting_ConvergenceTestingPeriod" vbProcedure="false">100</definedName>
    <definedName function="false" hidden="false" name="_AtRisk_SimSetting_ConvergenceTolerance" vbProcedure="false">0.03</definedName>
    <definedName function="false" hidden="false" name="_AtRisk_SimSetting_LiveUpdate" vbProcedure="false">1</definedName>
    <definedName function="false" hidden="false" name="_AtRisk_SimSetting_LiveUpdatePeriod" vbProcedure="false">-1</definedName>
    <definedName function="false" hidden="false" name="_AtRisk_SimSetting_MacroRecalculationBehavior" vbProcedure="false">0</definedName>
    <definedName function="false" hidden="false" name="_AtRisk_SimSetting_RandomNumberGenerator" vbProcedure="false">0</definedName>
    <definedName function="false" hidden="false" name="_AtRisk_SimSetting_ReportsList" vbProcedure="false">0</definedName>
    <definedName function="false" hidden="false" name="_AtRisk_SimSetting_ShowSimulationProgressWindow" vbProcedure="false">1</definedName>
    <definedName function="false" hidden="false" name="_AtRisk_SimSetting_SimNameCount" vbProcedure="false">0</definedName>
    <definedName function="false" hidden="false" name="_AtRisk_SimSetting_SmartSensitivityAnalysisEnabled" vbProcedure="false">1</definedName>
    <definedName function="false" hidden="false" name="_AtRisk_SimSetting_StatisticFunctionUpdating" vbProcedure="false">1</definedName>
    <definedName function="false" hidden="false" name="_AtRisk_SimSetting_StdRecalcActiveSimulationNumber" vbProcedure="false">1</definedName>
    <definedName function="false" hidden="false" name="_AtRisk_SimSetting_StdRecalcBehavior" vbProcedure="false">0</definedName>
    <definedName function="false" hidden="false" name="_AtRisk_SimSetting_StdRecalcWithoutRiskStatic" vbProcedure="false">0</definedName>
    <definedName function="false" hidden="false" name="_AtRisk_SimSetting_StdRecalcWithoutRiskStaticPercentile" vbProcedure="false">0.5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<sst xmlns="http://schemas.openxmlformats.org/spreadsheetml/2006/main" count="73" uniqueCount="67">
  <si>
    <t>Costs per case</t>
  </si>
  <si>
    <t>lost wages</t>
  </si>
  <si>
    <t>Lost wages for a case (5 days)</t>
  </si>
  <si>
    <t>case management costs</t>
  </si>
  <si>
    <t>Management costs per case</t>
  </si>
  <si>
    <t>GP costs</t>
  </si>
  <si>
    <t>GP costs per case</t>
  </si>
  <si>
    <t>Lab costs</t>
  </si>
  <si>
    <t>Lab costs per case</t>
  </si>
  <si>
    <t>Contacts quarantined</t>
  </si>
  <si>
    <t>Average number of contacts quarantined per case</t>
  </si>
  <si>
    <t>Quarantine length</t>
  </si>
  <si>
    <t>Average number of days a contact is quarantined</t>
  </si>
  <si>
    <t>Contact wage</t>
  </si>
  <si>
    <t>Average wage of a contact per day</t>
  </si>
  <si>
    <t>proportion hospitalised</t>
  </si>
  <si>
    <t>Proportion of cases that will be hospitalised</t>
  </si>
  <si>
    <t>hospital costs</t>
  </si>
  <si>
    <t>Costs of a hospitalised case</t>
  </si>
  <si>
    <t>discount rate</t>
  </si>
  <si>
    <t>Discount rate to use to adjust for cost in future vs present</t>
  </si>
  <si>
    <t>discount years</t>
  </si>
  <si>
    <t>Number of years to project for cost/benefit analysis</t>
  </si>
  <si>
    <t>vaccine cost</t>
  </si>
  <si>
    <t>Vaccine cost per person</t>
  </si>
  <si>
    <t>extra vaccination proportion</t>
  </si>
  <si>
    <t>Additional vaccination over and above the 0.28 required.</t>
  </si>
  <si>
    <t>Benefits from outbreaks avoided</t>
  </si>
  <si>
    <t>Post-vaccination outbreak costs</t>
  </si>
  <si>
    <t>DHB</t>
  </si>
  <si>
    <t>Population</t>
  </si>
  <si>
    <t>Naïve</t>
  </si>
  <si>
    <t>Attack</t>
  </si>
  <si>
    <t>Vacc</t>
  </si>
  <si>
    <t>Additional Vacc</t>
  </si>
  <si>
    <t>Case wage loss</t>
  </si>
  <si>
    <t>Management, GP, Lab costs</t>
  </si>
  <si>
    <t>Total hospitalised</t>
  </si>
  <si>
    <t>Hospitalisation costs</t>
  </si>
  <si>
    <t>Wage loss for contacts</t>
  </si>
  <si>
    <t>Total undiscounted costs</t>
  </si>
  <si>
    <t>Total discounted costs</t>
  </si>
  <si>
    <t>Total vaccine costs</t>
  </si>
  <si>
    <t>Outbreak size post vaccination</t>
  </si>
  <si>
    <t>Management , GP, Lab costs</t>
  </si>
  <si>
    <t>Benefit/cost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</si>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</sst>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2" applyFont="true" applyBorder="tru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2" xfId="23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2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23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Input" xfId="20" builtinId="54" customBuiltin="true"/>
    <cellStyle name="Excel Built-in 20% - Accent1" xfId="21" builtinId="54" customBuiltin="true"/>
    <cellStyle name="Excel Built-in 20% - Accent5" xfId="22" builtinId="54" customBuiltin="true"/>
    <cellStyle name="Excel Built-in Note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29"/>
    <col collapsed="false" hidden="false" max="2" min="2" style="0" width="11.9959514170041"/>
    <col collapsed="false" hidden="false" max="3" min="3" style="0" width="7.1417004048583"/>
    <col collapsed="false" hidden="false" max="6" min="4" style="0" width="7"/>
    <col collapsed="false" hidden="false" max="7" min="7" style="0" width="17.5668016194332"/>
    <col collapsed="false" hidden="false" max="8" min="8" style="0" width="9.99595141700405"/>
    <col collapsed="false" hidden="false" max="9" min="9" style="0" width="13.8542510121457"/>
    <col collapsed="false" hidden="false" max="11" min="10" style="0" width="11.8542510121458"/>
    <col collapsed="false" hidden="false" max="12" min="12" style="0" width="14.2834008097166"/>
    <col collapsed="false" hidden="false" max="13" min="13" style="0" width="16.1376518218624"/>
    <col collapsed="false" hidden="false" max="14" min="14" style="1" width="10.8542510121457"/>
    <col collapsed="false" hidden="false" max="15" min="15" style="1" width="13.2834008097166"/>
    <col collapsed="false" hidden="false" max="16" min="16" style="0" width="14.7125506072875"/>
    <col collapsed="false" hidden="false" max="17" min="17" style="0" width="12.7125506072875"/>
    <col collapsed="false" hidden="false" max="18" min="18" style="0" width="11.8542510121458"/>
    <col collapsed="false" hidden="false" max="20" min="19" style="0" width="14.2834008097166"/>
    <col collapsed="false" hidden="false" max="21" min="21" style="0" width="13.2834008097166"/>
    <col collapsed="false" hidden="false" max="22" min="22" style="1" width="13.2834008097166"/>
    <col collapsed="false" hidden="false" max="1025" min="23" style="0" width="15.2834008097166"/>
  </cols>
  <sheetData>
    <row r="1" customFormat="false" ht="21" hidden="false" customHeight="false" outlineLevel="0" collapsed="false">
      <c r="A1" s="2" t="s">
        <v>0</v>
      </c>
      <c r="B1" s="3"/>
      <c r="N1" s="0"/>
      <c r="O1" s="0"/>
      <c r="V1" s="0"/>
    </row>
    <row r="2" customFormat="false" ht="15" hidden="false" customHeight="false" outlineLevel="0" collapsed="false">
      <c r="A2" s="3" t="s">
        <v>1</v>
      </c>
      <c r="B2" s="3" t="n">
        <f aca="false">207155/247</f>
        <v>838.684210526316</v>
      </c>
      <c r="C2" s="0" t="s">
        <v>2</v>
      </c>
      <c r="N2" s="0"/>
      <c r="O2" s="0"/>
      <c r="V2" s="0"/>
    </row>
    <row r="3" customFormat="false" ht="15" hidden="false" customHeight="false" outlineLevel="0" collapsed="false">
      <c r="A3" s="3" t="s">
        <v>3</v>
      </c>
      <c r="B3" s="3" t="n">
        <f aca="false">330147/187</f>
        <v>1765.49197860963</v>
      </c>
      <c r="C3" s="0" t="s">
        <v>4</v>
      </c>
      <c r="N3" s="0"/>
      <c r="O3" s="0"/>
      <c r="V3" s="0"/>
    </row>
    <row r="4" customFormat="false" ht="15" hidden="false" customHeight="false" outlineLevel="0" collapsed="false">
      <c r="A4" s="3" t="s">
        <v>5</v>
      </c>
      <c r="B4" s="3" t="n">
        <v>20</v>
      </c>
      <c r="C4" s="0" t="s">
        <v>6</v>
      </c>
      <c r="N4" s="0"/>
      <c r="O4" s="0"/>
      <c r="V4" s="0"/>
    </row>
    <row r="5" customFormat="false" ht="15" hidden="false" customHeight="false" outlineLevel="0" collapsed="false">
      <c r="A5" s="3" t="s">
        <v>7</v>
      </c>
      <c r="B5" s="3" t="n">
        <v>0</v>
      </c>
      <c r="C5" s="0" t="s">
        <v>8</v>
      </c>
      <c r="N5" s="0"/>
      <c r="O5" s="0"/>
      <c r="V5" s="0"/>
    </row>
    <row r="6" customFormat="false" ht="15" hidden="false" customHeight="false" outlineLevel="0" collapsed="false">
      <c r="A6" s="3" t="s">
        <v>9</v>
      </c>
      <c r="B6" s="3" t="n">
        <v>2.11</v>
      </c>
      <c r="C6" s="0" t="s">
        <v>10</v>
      </c>
      <c r="N6" s="0"/>
      <c r="O6" s="0"/>
      <c r="V6" s="0"/>
    </row>
    <row r="7" customFormat="false" ht="15" hidden="false" customHeight="false" outlineLevel="0" collapsed="false">
      <c r="A7" s="3" t="s">
        <v>11</v>
      </c>
      <c r="B7" s="3" t="n">
        <v>7.3</v>
      </c>
      <c r="C7" s="0" t="s">
        <v>12</v>
      </c>
      <c r="N7" s="0"/>
      <c r="O7" s="0"/>
      <c r="V7" s="0"/>
    </row>
    <row r="8" customFormat="false" ht="15" hidden="false" customHeight="false" outlineLevel="0" collapsed="false">
      <c r="A8" s="3" t="s">
        <v>13</v>
      </c>
      <c r="B8" s="3" t="n">
        <f aca="false">210436/247/5</f>
        <v>170.393522267207</v>
      </c>
      <c r="C8" s="0" t="s">
        <v>14</v>
      </c>
      <c r="N8" s="0"/>
      <c r="O8" s="0"/>
      <c r="V8" s="0"/>
    </row>
    <row r="9" customFormat="false" ht="15" hidden="false" customHeight="false" outlineLevel="0" collapsed="false">
      <c r="A9" s="3" t="s">
        <v>15</v>
      </c>
      <c r="B9" s="3" t="n">
        <v>0.17</v>
      </c>
      <c r="C9" s="0" t="s">
        <v>16</v>
      </c>
      <c r="N9" s="0"/>
      <c r="O9" s="0"/>
      <c r="V9" s="0"/>
    </row>
    <row r="10" customFormat="false" ht="15" hidden="false" customHeight="false" outlineLevel="0" collapsed="false">
      <c r="A10" s="3" t="s">
        <v>17</v>
      </c>
      <c r="B10" s="3" t="n">
        <v>1877</v>
      </c>
      <c r="C10" s="0" t="s">
        <v>18</v>
      </c>
      <c r="N10" s="0"/>
      <c r="O10" s="0"/>
      <c r="V10" s="0"/>
    </row>
    <row r="12" customFormat="false" ht="15" hidden="false" customHeight="false" outlineLevel="0" collapsed="false">
      <c r="A12" s="3" t="s">
        <v>19</v>
      </c>
      <c r="B12" s="3" t="n">
        <v>0.03</v>
      </c>
      <c r="C12" s="0" t="s">
        <v>20</v>
      </c>
      <c r="N12" s="0"/>
      <c r="O12" s="0"/>
      <c r="V12" s="0"/>
    </row>
    <row r="13" customFormat="false" ht="15" hidden="false" customHeight="false" outlineLevel="0" collapsed="false">
      <c r="A13" s="3" t="s">
        <v>21</v>
      </c>
      <c r="B13" s="3" t="n">
        <v>10</v>
      </c>
      <c r="C13" s="0" t="s">
        <v>22</v>
      </c>
      <c r="N13" s="0"/>
      <c r="O13" s="0"/>
      <c r="V13" s="0"/>
    </row>
    <row r="14" customFormat="false" ht="15" hidden="false" customHeight="false" outlineLevel="0" collapsed="false">
      <c r="A14" s="3" t="s">
        <v>23</v>
      </c>
      <c r="B14" s="3" t="n">
        <v>50</v>
      </c>
      <c r="C14" s="0" t="s">
        <v>24</v>
      </c>
      <c r="N14" s="0"/>
      <c r="O14" s="0"/>
      <c r="V14" s="0"/>
    </row>
    <row r="15" customFormat="false" ht="15" hidden="false" customHeight="false" outlineLevel="0" collapsed="false">
      <c r="A15" s="3" t="s">
        <v>25</v>
      </c>
      <c r="B15" s="3" t="n">
        <v>0</v>
      </c>
      <c r="C15" s="0" t="s">
        <v>26</v>
      </c>
      <c r="N15" s="0"/>
      <c r="O15" s="0"/>
      <c r="V15" s="0"/>
    </row>
    <row r="17" s="4" customFormat="true" ht="21" hidden="false" customHeight="false" outlineLevel="0" collapsed="false">
      <c r="G17" s="5" t="s">
        <v>27</v>
      </c>
      <c r="H17" s="5"/>
      <c r="I17" s="5"/>
      <c r="J17" s="5"/>
      <c r="K17" s="5"/>
      <c r="L17" s="5"/>
      <c r="M17" s="6"/>
      <c r="O17" s="7" t="s">
        <v>28</v>
      </c>
      <c r="P17" s="8"/>
      <c r="Q17" s="8"/>
      <c r="R17" s="8"/>
      <c r="S17" s="8"/>
      <c r="T17" s="8"/>
      <c r="U17" s="8"/>
      <c r="V17" s="8"/>
    </row>
    <row r="18" s="9" customFormat="true" ht="45" hidden="false" customHeight="false" outlineLevel="0" collapsed="false">
      <c r="A18" s="9" t="s">
        <v>29</v>
      </c>
      <c r="B18" s="9" t="s">
        <v>30</v>
      </c>
      <c r="C18" s="9" t="s">
        <v>31</v>
      </c>
      <c r="D18" s="9" t="s">
        <v>32</v>
      </c>
      <c r="E18" s="9" t="s">
        <v>33</v>
      </c>
      <c r="F18" s="9" t="s">
        <v>34</v>
      </c>
      <c r="G18" s="10" t="s">
        <v>35</v>
      </c>
      <c r="H18" s="10" t="s">
        <v>36</v>
      </c>
      <c r="I18" s="10" t="s">
        <v>37</v>
      </c>
      <c r="J18" s="10" t="s">
        <v>38</v>
      </c>
      <c r="K18" s="10" t="s">
        <v>39</v>
      </c>
      <c r="L18" s="10" t="s">
        <v>40</v>
      </c>
      <c r="M18" s="10" t="s">
        <v>41</v>
      </c>
      <c r="N18" s="11" t="s">
        <v>42</v>
      </c>
      <c r="O18" s="12" t="s">
        <v>43</v>
      </c>
      <c r="P18" s="12" t="s">
        <v>35</v>
      </c>
      <c r="Q18" s="12" t="s">
        <v>44</v>
      </c>
      <c r="R18" s="12" t="s">
        <v>37</v>
      </c>
      <c r="S18" s="12" t="s">
        <v>38</v>
      </c>
      <c r="T18" s="12" t="s">
        <v>39</v>
      </c>
      <c r="U18" s="12" t="s">
        <v>40</v>
      </c>
      <c r="V18" s="12" t="s">
        <v>41</v>
      </c>
      <c r="W18" s="11" t="s">
        <v>45</v>
      </c>
    </row>
    <row r="19" customFormat="false" ht="13.8" hidden="false" customHeight="false" outlineLevel="0" collapsed="false">
      <c r="A19" s="0" t="s">
        <v>46</v>
      </c>
      <c r="B19" s="0" t="n">
        <v>436350</v>
      </c>
      <c r="C19" s="0" t="n">
        <v>47930</v>
      </c>
      <c r="D19" s="0" t="n">
        <v>2715</v>
      </c>
      <c r="E19" s="0" t="n">
        <v>13840</v>
      </c>
      <c r="F19" s="13" t="n">
        <f aca="false">C19*extra_vacc</f>
        <v>0</v>
      </c>
      <c r="G19" s="14" t="n">
        <f aca="false">lost_wages*D19</f>
        <v>2277027.63157895</v>
      </c>
      <c r="H19" s="14" t="n">
        <f aca="false">(case_management+case_gp+case_lab)*D19</f>
        <v>4847610.72192513</v>
      </c>
      <c r="I19" s="14" t="n">
        <f aca="false">prop_hospitalised*D19</f>
        <v>461.55</v>
      </c>
      <c r="J19" s="14" t="n">
        <f aca="false">hospital_costs*I19</f>
        <v>866329.35</v>
      </c>
      <c r="K19" s="14" t="n">
        <f aca="false">D19*contacts_number*contacts_quarantine*contacts_wage_per_day</f>
        <v>7125711.41475304</v>
      </c>
      <c r="L19" s="14" t="n">
        <f aca="false">G19+H19+J19+K19</f>
        <v>15116679.1182571</v>
      </c>
      <c r="M19" s="14" t="n">
        <f aca="false">L19/disc_years*(1-1/(1+disc_rate)^disc_years)/(1-1/(1+disc_rate))</f>
        <v>13281678.9270103</v>
      </c>
      <c r="N19" s="15" t="n">
        <f aca="false">vacc_cost*(E19+F19)</f>
        <v>692000</v>
      </c>
      <c r="O19" s="16" t="n">
        <v>82</v>
      </c>
      <c r="P19" s="16" t="n">
        <f aca="false">lost_wages*O19</f>
        <v>68772.1052631579</v>
      </c>
      <c r="Q19" s="16" t="n">
        <f aca="false">(case_management+case_gp+case_lab)*O19</f>
        <v>146410.342245989</v>
      </c>
      <c r="R19" s="16" t="n">
        <f aca="false">prop_hospitalised*O19</f>
        <v>13.94</v>
      </c>
      <c r="S19" s="16" t="n">
        <f aca="false">hospital_costs*R19</f>
        <v>26165.38</v>
      </c>
      <c r="T19" s="16" t="n">
        <f aca="false">O19*contacts_number*contacts_quarantine*contacts_wage_per_day</f>
        <v>215214.856725506</v>
      </c>
      <c r="U19" s="16" t="n">
        <f aca="false">P19+Q19+S19+T19</f>
        <v>456562.684234653</v>
      </c>
      <c r="V19" s="16" t="n">
        <f aca="false">U19*(1-1/(1+disc_rate)^disc_years)/(1-1/(1+disc_rate))</f>
        <v>4011409.47335116</v>
      </c>
      <c r="W19" s="17" t="n">
        <f aca="false">M19/(N19+V19)</f>
        <v>2.8238406633023</v>
      </c>
    </row>
    <row r="20" customFormat="false" ht="13.8" hidden="false" customHeight="false" outlineLevel="0" collapsed="false">
      <c r="A20" s="0" t="s">
        <v>47</v>
      </c>
      <c r="B20" s="0" t="n">
        <v>206000</v>
      </c>
      <c r="C20" s="0" t="n">
        <v>19642</v>
      </c>
      <c r="D20" s="0" t="n">
        <v>633</v>
      </c>
      <c r="E20" s="0" t="n">
        <v>3548</v>
      </c>
      <c r="F20" s="13" t="n">
        <f aca="false">C20*extra_vacc</f>
        <v>0</v>
      </c>
      <c r="G20" s="14" t="n">
        <f aca="false">lost_wages*D20</f>
        <v>530887.105263158</v>
      </c>
      <c r="H20" s="14" t="n">
        <f aca="false">(case_management+case_gp+case_lab)*D20</f>
        <v>1130216.42245989</v>
      </c>
      <c r="I20" s="14" t="n">
        <f aca="false">prop_hospitalised*D20</f>
        <v>107.61</v>
      </c>
      <c r="J20" s="14" t="n">
        <f aca="false">hospital_costs*I20</f>
        <v>201983.97</v>
      </c>
      <c r="K20" s="14" t="n">
        <f aca="false">D20*contacts_number*contacts_quarantine*contacts_wage_per_day</f>
        <v>1661353.71106397</v>
      </c>
      <c r="L20" s="14" t="n">
        <f aca="false">G20+H20+J20+K20</f>
        <v>3524441.20878702</v>
      </c>
      <c r="M20" s="14" t="n">
        <f aca="false">L20/disc_years*(1-1/(1+disc_rate)^disc_years)/(1-1/(1+disc_rate))</f>
        <v>3096612.4349162</v>
      </c>
      <c r="N20" s="15" t="n">
        <f aca="false">vacc_cost*(E20+F20)</f>
        <v>177400</v>
      </c>
      <c r="O20" s="16" t="n">
        <v>71</v>
      </c>
      <c r="P20" s="16" t="n">
        <f aca="false">lost_wages*O20</f>
        <v>59546.5789473684</v>
      </c>
      <c r="Q20" s="16" t="n">
        <f aca="false">(case_management+case_gp+case_lab)*O20</f>
        <v>126769.930481283</v>
      </c>
      <c r="R20" s="16" t="n">
        <f aca="false">prop_hospitalised*O20</f>
        <v>12.07</v>
      </c>
      <c r="S20" s="16" t="n">
        <f aca="false">hospital_costs*R20</f>
        <v>22655.39</v>
      </c>
      <c r="T20" s="16" t="n">
        <f aca="false">O20*contacts_number*contacts_quarantine*contacts_wage_per_day</f>
        <v>186344.571067207</v>
      </c>
      <c r="U20" s="16" t="n">
        <f aca="false">P20+Q20+S20+T20</f>
        <v>395316.470495858</v>
      </c>
      <c r="V20" s="16" t="n">
        <f aca="false">U20*(1-1/(1+disc_rate)^disc_years)/(1-1/(1+disc_rate))</f>
        <v>3473293.56838942</v>
      </c>
      <c r="W20" s="17" t="n">
        <f aca="false">M20/(N20+V20)</f>
        <v>0.848225789677093</v>
      </c>
    </row>
    <row r="21" customFormat="false" ht="13.8" hidden="false" customHeight="false" outlineLevel="0" collapsed="false">
      <c r="A21" s="0" t="s">
        <v>48</v>
      </c>
      <c r="B21" s="0" t="n">
        <v>482180</v>
      </c>
      <c r="C21" s="0" t="n">
        <v>48190</v>
      </c>
      <c r="D21" s="0" t="n">
        <v>1937</v>
      </c>
      <c r="E21" s="0" t="n">
        <v>10520</v>
      </c>
      <c r="F21" s="13" t="n">
        <f aca="false">C21*extra_vacc</f>
        <v>0</v>
      </c>
      <c r="G21" s="14" t="n">
        <f aca="false">lost_wages*D21</f>
        <v>1624531.31578947</v>
      </c>
      <c r="H21" s="14" t="n">
        <f aca="false">(case_management+case_gp+case_lab)*D21</f>
        <v>3458497.96256685</v>
      </c>
      <c r="I21" s="14" t="n">
        <f aca="false">prop_hospitalised*D21</f>
        <v>329.29</v>
      </c>
      <c r="J21" s="14" t="n">
        <f aca="false">hospital_costs*I21</f>
        <v>618077.33</v>
      </c>
      <c r="K21" s="14" t="n">
        <f aca="false">D21*contacts_number*contacts_quarantine*contacts_wage_per_day</f>
        <v>5083794.84728421</v>
      </c>
      <c r="L21" s="14" t="n">
        <f aca="false">G21+H21+J21+K21</f>
        <v>10784901.4556405</v>
      </c>
      <c r="M21" s="14" t="n">
        <f aca="false">L21/disc_years*(1-1/(1+disc_rate)^disc_years)/(1-1/(1+disc_rate))</f>
        <v>9475731.89009903</v>
      </c>
      <c r="N21" s="15" t="n">
        <f aca="false">vacc_cost*(E21+F21)</f>
        <v>526000</v>
      </c>
      <c r="O21" s="16" t="n">
        <v>62</v>
      </c>
      <c r="P21" s="16" t="n">
        <f aca="false">lost_wages*O21</f>
        <v>51998.4210526316</v>
      </c>
      <c r="Q21" s="16" t="n">
        <f aca="false">(case_management+case_gp+case_lab)*O21</f>
        <v>110700.502673797</v>
      </c>
      <c r="R21" s="16" t="n">
        <f aca="false">prop_hospitalised*O21</f>
        <v>10.54</v>
      </c>
      <c r="S21" s="16" t="n">
        <f aca="false">hospital_costs*R21</f>
        <v>19783.58</v>
      </c>
      <c r="T21" s="16" t="n">
        <f aca="false">O21*contacts_number*contacts_quarantine*contacts_wage_per_day</f>
        <v>162723.42825587</v>
      </c>
      <c r="U21" s="16" t="n">
        <f aca="false">P21+Q21+S21+T21</f>
        <v>345205.931982299</v>
      </c>
      <c r="V21" s="16" t="n">
        <f aca="false">U21*(1-1/(1+disc_rate)^disc_years)/(1-1/(1+disc_rate))</f>
        <v>3033016.91887527</v>
      </c>
      <c r="W21" s="17" t="n">
        <f aca="false">M21/(N21+V21)</f>
        <v>2.6624576690952</v>
      </c>
      <c r="Y21" s="18"/>
    </row>
    <row r="22" customFormat="false" ht="13.8" hidden="false" customHeight="false" outlineLevel="0" collapsed="false">
      <c r="A22" s="0" t="s">
        <v>49</v>
      </c>
      <c r="B22" s="0" t="n">
        <v>283700</v>
      </c>
      <c r="C22" s="0" t="n">
        <v>30414</v>
      </c>
      <c r="D22" s="0" t="n">
        <v>1592</v>
      </c>
      <c r="E22" s="0" t="n">
        <v>8250</v>
      </c>
      <c r="F22" s="13" t="n">
        <f aca="false">C22*extra_vacc</f>
        <v>0</v>
      </c>
      <c r="G22" s="14" t="n">
        <f aca="false">lost_wages*D22</f>
        <v>1335185.26315789</v>
      </c>
      <c r="H22" s="14" t="n">
        <f aca="false">(case_management+case_gp+case_lab)*D22</f>
        <v>2842503.22994652</v>
      </c>
      <c r="I22" s="14" t="n">
        <f aca="false">prop_hospitalised*D22</f>
        <v>270.64</v>
      </c>
      <c r="J22" s="14" t="n">
        <f aca="false">hospital_costs*I22</f>
        <v>507991.28</v>
      </c>
      <c r="K22" s="14" t="n">
        <f aca="false">D22*contacts_number*contacts_quarantine*contacts_wage_per_day</f>
        <v>4178317.706183</v>
      </c>
      <c r="L22" s="14" t="n">
        <f aca="false">G22+H22+J22+K22</f>
        <v>8863997.47928742</v>
      </c>
      <c r="M22" s="14" t="n">
        <f aca="false">L22/disc_years*(1-1/(1+disc_rate)^disc_years)/(1-1/(1+disc_rate))</f>
        <v>7788004.73362811</v>
      </c>
      <c r="N22" s="15" t="n">
        <f aca="false">vacc_cost*(E22+F22)</f>
        <v>412500</v>
      </c>
      <c r="O22" s="16" t="n">
        <v>96</v>
      </c>
      <c r="P22" s="16" t="n">
        <f aca="false">lost_wages*O22</f>
        <v>80513.6842105263</v>
      </c>
      <c r="Q22" s="16" t="n">
        <f aca="false">(case_management+case_gp+case_lab)*O22</f>
        <v>171407.229946524</v>
      </c>
      <c r="R22" s="16" t="n">
        <f aca="false">prop_hospitalised*O22</f>
        <v>16.32</v>
      </c>
      <c r="S22" s="16" t="n">
        <f aca="false">hospital_costs*R22</f>
        <v>30632.64</v>
      </c>
      <c r="T22" s="16" t="n">
        <f aca="false">O22*contacts_number*contacts_quarantine*contacts_wage_per_day</f>
        <v>251958.856654251</v>
      </c>
      <c r="U22" s="16" t="n">
        <f aca="false">P22+Q22+S22+T22</f>
        <v>534512.410811302</v>
      </c>
      <c r="V22" s="16" t="n">
        <f aca="false">U22*(1-1/(1+disc_rate)^disc_years)/(1-1/(1+disc_rate))</f>
        <v>4696284.26148429</v>
      </c>
      <c r="W22" s="17" t="n">
        <f aca="false">M22/(N22+V22)</f>
        <v>1.52443406004493</v>
      </c>
    </row>
    <row r="23" customFormat="false" ht="13.8" hidden="false" customHeight="false" outlineLevel="0" collapsed="false">
      <c r="A23" s="0" t="s">
        <v>50</v>
      </c>
      <c r="B23" s="0" t="n">
        <v>469300</v>
      </c>
      <c r="C23" s="0" t="n">
        <v>52672</v>
      </c>
      <c r="D23" s="0" t="n">
        <v>3186</v>
      </c>
      <c r="E23" s="0" t="n">
        <v>16008</v>
      </c>
      <c r="F23" s="13" t="n">
        <f aca="false">C23*extra_vacc</f>
        <v>0</v>
      </c>
      <c r="G23" s="14" t="n">
        <f aca="false">lost_wages*D23</f>
        <v>2672047.89473684</v>
      </c>
      <c r="H23" s="14" t="n">
        <f aca="false">(case_management+case_gp+case_lab)*D23</f>
        <v>5688577.44385027</v>
      </c>
      <c r="I23" s="14" t="n">
        <f aca="false">prop_hospitalised*D23</f>
        <v>541.62</v>
      </c>
      <c r="J23" s="14" t="n">
        <f aca="false">hospital_costs*I23</f>
        <v>1016620.74</v>
      </c>
      <c r="K23" s="14" t="n">
        <f aca="false">D23*contacts_number*contacts_quarantine*contacts_wage_per_day</f>
        <v>8361884.55521296</v>
      </c>
      <c r="L23" s="14" t="n">
        <f aca="false">G23+H23+J23+K23</f>
        <v>17739130.6338001</v>
      </c>
      <c r="M23" s="14" t="n">
        <f aca="false">L23/disc_years*(1-1/(1+disc_rate)^disc_years)/(1-1/(1+disc_rate))</f>
        <v>15585793.392801</v>
      </c>
      <c r="N23" s="15" t="n">
        <f aca="false">vacc_cost*(E23+F23)</f>
        <v>800400</v>
      </c>
      <c r="O23" s="16" t="n">
        <v>50</v>
      </c>
      <c r="P23" s="16" t="n">
        <f aca="false">lost_wages*O23</f>
        <v>41934.2105263158</v>
      </c>
      <c r="Q23" s="16" t="n">
        <f aca="false">(case_management+case_gp+case_lab)*O23</f>
        <v>89274.5989304813</v>
      </c>
      <c r="R23" s="16" t="n">
        <f aca="false">prop_hospitalised*O23</f>
        <v>8.5</v>
      </c>
      <c r="S23" s="16" t="n">
        <f aca="false">hospital_costs*R23</f>
        <v>15954.5</v>
      </c>
      <c r="T23" s="16" t="n">
        <f aca="false">O23*contacts_number*contacts_quarantine*contacts_wage_per_day</f>
        <v>131228.571174089</v>
      </c>
      <c r="U23" s="16" t="n">
        <f aca="false">P23+Q23+S23+T23</f>
        <v>278391.880630886</v>
      </c>
      <c r="V23" s="16" t="n">
        <f aca="false">U23*(1-1/(1+disc_rate)^disc_years)/(1-1/(1+disc_rate))</f>
        <v>2445981.38618973</v>
      </c>
      <c r="W23" s="17" t="n">
        <f aca="false">M23/(N23+V23)</f>
        <v>4.80097423522194</v>
      </c>
    </row>
    <row r="24" customFormat="false" ht="13.8" hidden="false" customHeight="false" outlineLevel="0" collapsed="false">
      <c r="A24" s="0" t="s">
        <v>51</v>
      </c>
      <c r="B24" s="0" t="n">
        <v>151700</v>
      </c>
      <c r="C24" s="0" t="n">
        <v>14842</v>
      </c>
      <c r="D24" s="0" t="n">
        <v>543</v>
      </c>
      <c r="E24" s="0" t="n">
        <v>2991</v>
      </c>
      <c r="F24" s="13" t="n">
        <f aca="false">C24*extra_vacc</f>
        <v>0</v>
      </c>
      <c r="G24" s="14" t="n">
        <f aca="false">lost_wages*D24</f>
        <v>455405.526315789</v>
      </c>
      <c r="H24" s="14" t="n">
        <f aca="false">(case_management+case_gp+case_lab)*D24</f>
        <v>969522.144385027</v>
      </c>
      <c r="I24" s="14" t="n">
        <f aca="false">prop_hospitalised*D24</f>
        <v>92.31</v>
      </c>
      <c r="J24" s="14" t="n">
        <f aca="false">hospital_costs*I24</f>
        <v>173265.87</v>
      </c>
      <c r="K24" s="14" t="n">
        <f aca="false">D24*contacts_number*contacts_quarantine*contacts_wage_per_day</f>
        <v>1425142.28295061</v>
      </c>
      <c r="L24" s="14" t="n">
        <f aca="false">G24+H24+J24+K24</f>
        <v>3023335.82365142</v>
      </c>
      <c r="M24" s="14" t="n">
        <f aca="false">L24/disc_years*(1-1/(1+disc_rate)^disc_years)/(1-1/(1+disc_rate))</f>
        <v>2656335.78540205</v>
      </c>
      <c r="N24" s="15" t="n">
        <f aca="false">vacc_cost*(E24+F24)</f>
        <v>149550</v>
      </c>
      <c r="O24" s="16" t="n">
        <v>56</v>
      </c>
      <c r="P24" s="16" t="n">
        <f aca="false">lost_wages*O24</f>
        <v>46966.3157894737</v>
      </c>
      <c r="Q24" s="16" t="n">
        <f aca="false">(case_management+case_gp+case_lab)*O24</f>
        <v>99987.550802139</v>
      </c>
      <c r="R24" s="16" t="n">
        <f aca="false">prop_hospitalised*O24</f>
        <v>9.52</v>
      </c>
      <c r="S24" s="16" t="n">
        <f aca="false">hospital_costs*R24</f>
        <v>17869.04</v>
      </c>
      <c r="T24" s="16" t="n">
        <f aca="false">O24*contacts_number*contacts_quarantine*contacts_wage_per_day</f>
        <v>146975.99971498</v>
      </c>
      <c r="U24" s="16" t="n">
        <f aca="false">P24+Q24+S24+T24</f>
        <v>311798.906306592</v>
      </c>
      <c r="V24" s="16" t="n">
        <f aca="false">U24*(1-1/(1+disc_rate)^disc_years)/(1-1/(1+disc_rate))</f>
        <v>2739499.1525325</v>
      </c>
      <c r="W24" s="17" t="n">
        <f aca="false">M24/(N24+V24)</f>
        <v>0.919449841507038</v>
      </c>
    </row>
    <row r="25" customFormat="false" ht="13.8" hidden="false" customHeight="false" outlineLevel="0" collapsed="false">
      <c r="A25" s="0" t="s">
        <v>52</v>
      </c>
      <c r="B25" s="0" t="n">
        <v>138380</v>
      </c>
      <c r="C25" s="0" t="n">
        <v>14288</v>
      </c>
      <c r="D25" s="0" t="n">
        <v>655</v>
      </c>
      <c r="E25" s="0" t="n">
        <v>3477</v>
      </c>
      <c r="F25" s="13" t="n">
        <f aca="false">C25*extra_vacc</f>
        <v>0</v>
      </c>
      <c r="G25" s="14" t="n">
        <f aca="false">lost_wages*D25</f>
        <v>549338.157894737</v>
      </c>
      <c r="H25" s="14" t="n">
        <f aca="false">(case_management+case_gp+case_lab)*D25</f>
        <v>1169497.2459893</v>
      </c>
      <c r="I25" s="14" t="n">
        <f aca="false">prop_hospitalised*D25</f>
        <v>111.35</v>
      </c>
      <c r="J25" s="14" t="n">
        <f aca="false">hospital_costs*I25</f>
        <v>209003.95</v>
      </c>
      <c r="K25" s="14" t="n">
        <f aca="false">D25*contacts_number*contacts_quarantine*contacts_wage_per_day</f>
        <v>1719094.28238057</v>
      </c>
      <c r="L25" s="14" t="n">
        <f aca="false">G25+H25+J25+K25</f>
        <v>3646933.63626461</v>
      </c>
      <c r="M25" s="14" t="n">
        <f aca="false">L25/disc_years*(1-1/(1+disc_rate)^disc_years)/(1-1/(1+disc_rate))</f>
        <v>3204235.61590855</v>
      </c>
      <c r="N25" s="15" t="n">
        <f aca="false">vacc_cost*(E25+F25)</f>
        <v>173850</v>
      </c>
      <c r="O25" s="16" t="n">
        <v>86</v>
      </c>
      <c r="P25" s="16" t="n">
        <f aca="false">lost_wages*O25</f>
        <v>72126.8421052632</v>
      </c>
      <c r="Q25" s="16" t="n">
        <f aca="false">(case_management+case_gp+case_lab)*O25</f>
        <v>153552.310160428</v>
      </c>
      <c r="R25" s="16" t="n">
        <f aca="false">prop_hospitalised*O25</f>
        <v>14.62</v>
      </c>
      <c r="S25" s="16" t="n">
        <f aca="false">hospital_costs*R25</f>
        <v>27441.74</v>
      </c>
      <c r="T25" s="16" t="n">
        <f aca="false">O25*contacts_number*contacts_quarantine*contacts_wage_per_day</f>
        <v>225713.142419433</v>
      </c>
      <c r="U25" s="16" t="n">
        <f aca="false">P25+Q25+S25+T25</f>
        <v>478834.034685124</v>
      </c>
      <c r="V25" s="16" t="n">
        <f aca="false">U25*(1-1/(1+disc_rate)^disc_years)/(1-1/(1+disc_rate))</f>
        <v>4207087.98424634</v>
      </c>
      <c r="W25" s="17" t="n">
        <f aca="false">M25/(N25+V25)</f>
        <v>0.731404011522382</v>
      </c>
    </row>
    <row r="26" customFormat="false" ht="13.8" hidden="false" customHeight="false" outlineLevel="0" collapsed="false">
      <c r="A26" s="0" t="s">
        <v>53</v>
      </c>
      <c r="B26" s="0" t="n">
        <v>98196</v>
      </c>
      <c r="C26" s="0" t="n">
        <v>10015</v>
      </c>
      <c r="D26" s="0" t="n">
        <v>437</v>
      </c>
      <c r="E26" s="0" t="n">
        <v>2343</v>
      </c>
      <c r="F26" s="13" t="n">
        <f aca="false">C26*extra_vacc</f>
        <v>0</v>
      </c>
      <c r="G26" s="14" t="n">
        <f aca="false">lost_wages*D26</f>
        <v>366505</v>
      </c>
      <c r="H26" s="14" t="n">
        <f aca="false">(case_management+case_gp+case_lab)*D26</f>
        <v>780259.994652406</v>
      </c>
      <c r="I26" s="14" t="n">
        <f aca="false">prop_hospitalised*D26</f>
        <v>74.29</v>
      </c>
      <c r="J26" s="14" t="n">
        <f aca="false">hospital_costs*I26</f>
        <v>139442.33</v>
      </c>
      <c r="K26" s="14" t="n">
        <f aca="false">D26*contacts_number*contacts_quarantine*contacts_wage_per_day</f>
        <v>1146937.71206154</v>
      </c>
      <c r="L26" s="14" t="n">
        <f aca="false">G26+H26+J26+K26</f>
        <v>2433145.03671394</v>
      </c>
      <c r="M26" s="14" t="n">
        <f aca="false">L26/disc_years*(1-1/(1+disc_rate)^disc_years)/(1-1/(1+disc_rate))</f>
        <v>2137787.73152983</v>
      </c>
      <c r="N26" s="15" t="n">
        <f aca="false">vacc_cost*(E26+F26)</f>
        <v>117150</v>
      </c>
      <c r="O26" s="16" t="n">
        <v>62</v>
      </c>
      <c r="P26" s="16" t="n">
        <f aca="false">lost_wages*O26</f>
        <v>51998.4210526316</v>
      </c>
      <c r="Q26" s="16" t="n">
        <f aca="false">(case_management+case_gp+case_lab)*O26</f>
        <v>110700.502673797</v>
      </c>
      <c r="R26" s="16" t="n">
        <f aca="false">prop_hospitalised*O26</f>
        <v>10.54</v>
      </c>
      <c r="S26" s="16" t="n">
        <f aca="false">hospital_costs*R26</f>
        <v>19783.58</v>
      </c>
      <c r="T26" s="16" t="n">
        <f aca="false">O26*contacts_number*contacts_quarantine*contacts_wage_per_day</f>
        <v>162723.42825587</v>
      </c>
      <c r="U26" s="16" t="n">
        <f aca="false">P26+Q26+S26+T26</f>
        <v>345205.931982299</v>
      </c>
      <c r="V26" s="16" t="n">
        <f aca="false">U26*(1-1/(1+disc_rate)^disc_years)/(1-1/(1+disc_rate))</f>
        <v>3033016.91887527</v>
      </c>
      <c r="W26" s="17" t="n">
        <f aca="false">M26/(N26+V26)</f>
        <v>0.678626811398648</v>
      </c>
    </row>
    <row r="27" customFormat="false" ht="13.8" hidden="false" customHeight="false" outlineLevel="0" collapsed="false">
      <c r="A27" s="0" t="s">
        <v>54</v>
      </c>
      <c r="B27" s="0" t="n">
        <v>162560</v>
      </c>
      <c r="C27" s="0" t="n">
        <v>16432</v>
      </c>
      <c r="D27" s="0" t="n">
        <v>693</v>
      </c>
      <c r="E27" s="0" t="n">
        <v>3732</v>
      </c>
      <c r="F27" s="13" t="n">
        <f aca="false">C27*extra_vacc</f>
        <v>0</v>
      </c>
      <c r="G27" s="14" t="n">
        <f aca="false">lost_wages*D27</f>
        <v>581208.157894737</v>
      </c>
      <c r="H27" s="14" t="n">
        <f aca="false">(case_management+case_gp+case_lab)*D27</f>
        <v>1237345.94117647</v>
      </c>
      <c r="I27" s="14" t="n">
        <f aca="false">prop_hospitalised*D27</f>
        <v>117.81</v>
      </c>
      <c r="J27" s="14" t="n">
        <f aca="false">hospital_costs*I27</f>
        <v>221129.37</v>
      </c>
      <c r="K27" s="14" t="n">
        <f aca="false">D27*contacts_number*contacts_quarantine*contacts_wage_per_day</f>
        <v>1818827.99647287</v>
      </c>
      <c r="L27" s="14" t="n">
        <f aca="false">G27+H27+J27+K27</f>
        <v>3858511.46554408</v>
      </c>
      <c r="M27" s="14" t="n">
        <f aca="false">L27/disc_years*(1-1/(1+disc_rate)^disc_years)/(1-1/(1+disc_rate))</f>
        <v>3390130.20125897</v>
      </c>
      <c r="N27" s="15" t="n">
        <f aca="false">vacc_cost*(E27+F27)</f>
        <v>186600</v>
      </c>
      <c r="O27" s="16" t="n">
        <v>75</v>
      </c>
      <c r="P27" s="16" t="n">
        <f aca="false">lost_wages*O27</f>
        <v>62901.3157894737</v>
      </c>
      <c r="Q27" s="16" t="n">
        <f aca="false">(case_management+case_gp+case_lab)*O27</f>
        <v>133911.898395722</v>
      </c>
      <c r="R27" s="16" t="n">
        <f aca="false">prop_hospitalised*O27</f>
        <v>12.75</v>
      </c>
      <c r="S27" s="16" t="n">
        <f aca="false">hospital_costs*R27</f>
        <v>23931.75</v>
      </c>
      <c r="T27" s="16" t="n">
        <f aca="false">O27*contacts_number*contacts_quarantine*contacts_wage_per_day</f>
        <v>196842.856761134</v>
      </c>
      <c r="U27" s="16" t="n">
        <f aca="false">P27+Q27+S27+T27</f>
        <v>417587.820946329</v>
      </c>
      <c r="V27" s="16" t="n">
        <f aca="false">U27*(1-1/(1+disc_rate)^disc_years)/(1-1/(1+disc_rate))</f>
        <v>3668972.0792846</v>
      </c>
      <c r="W27" s="17" t="n">
        <f aca="false">M27/(N27+V27)</f>
        <v>0.879280721912482</v>
      </c>
    </row>
    <row r="28" customFormat="false" ht="13.8" hidden="false" customHeight="false" outlineLevel="0" collapsed="false">
      <c r="A28" s="0" t="s">
        <v>55</v>
      </c>
      <c r="B28" s="0" t="n">
        <v>137000</v>
      </c>
      <c r="C28" s="0" t="n">
        <v>12320</v>
      </c>
      <c r="D28" s="0" t="n">
        <v>278</v>
      </c>
      <c r="E28" s="0" t="n">
        <v>1617</v>
      </c>
      <c r="F28" s="13" t="n">
        <f aca="false">C28*extra_vacc</f>
        <v>0</v>
      </c>
      <c r="G28" s="14" t="n">
        <f aca="false">lost_wages*D28</f>
        <v>233154.210526316</v>
      </c>
      <c r="H28" s="14" t="n">
        <f aca="false">(case_management+case_gp+case_lab)*D28</f>
        <v>496366.770053476</v>
      </c>
      <c r="I28" s="14" t="n">
        <f aca="false">prop_hospitalised*D28</f>
        <v>47.26</v>
      </c>
      <c r="J28" s="14" t="n">
        <f aca="false">hospital_costs*I28</f>
        <v>88707.02</v>
      </c>
      <c r="K28" s="14" t="n">
        <f aca="false">D28*contacts_number*contacts_quarantine*contacts_wage_per_day</f>
        <v>729630.855727935</v>
      </c>
      <c r="L28" s="14" t="n">
        <f aca="false">G28+H28+J28+K28</f>
        <v>1547858.85630773</v>
      </c>
      <c r="M28" s="14" t="n">
        <f aca="false">L28/disc_years*(1-1/(1+disc_rate)^disc_years)/(1-1/(1+disc_rate))</f>
        <v>1359965.65072149</v>
      </c>
      <c r="N28" s="15" t="n">
        <f aca="false">vacc_cost*(E28+F28)</f>
        <v>80850</v>
      </c>
      <c r="O28" s="16" t="n">
        <v>90</v>
      </c>
      <c r="P28" s="16" t="n">
        <f aca="false">lost_wages*O28</f>
        <v>75481.5789473684</v>
      </c>
      <c r="Q28" s="16" t="n">
        <f aca="false">(case_management+case_gp+case_lab)*O28</f>
        <v>160694.278074866</v>
      </c>
      <c r="R28" s="16" t="n">
        <f aca="false">prop_hospitalised*O28</f>
        <v>15.3</v>
      </c>
      <c r="S28" s="16" t="n">
        <f aca="false">hospital_costs*R28</f>
        <v>28718.1</v>
      </c>
      <c r="T28" s="16" t="n">
        <f aca="false">O28*contacts_number*contacts_quarantine*contacts_wage_per_day</f>
        <v>236211.42811336</v>
      </c>
      <c r="U28" s="16" t="n">
        <f aca="false">P28+Q28+S28+T28</f>
        <v>501105.385135595</v>
      </c>
      <c r="V28" s="16" t="n">
        <f aca="false">U28*(1-1/(1+disc_rate)^disc_years)/(1-1/(1+disc_rate))</f>
        <v>4402766.49514152</v>
      </c>
      <c r="W28" s="17" t="n">
        <f aca="false">M28/(N28+V28)</f>
        <v>0.303318906109646</v>
      </c>
    </row>
    <row r="29" customFormat="false" ht="13.8" hidden="false" customHeight="false" outlineLevel="0" collapsed="false">
      <c r="A29" s="0" t="s">
        <v>56</v>
      </c>
      <c r="B29" s="0" t="n">
        <v>151690</v>
      </c>
      <c r="C29" s="0" t="n">
        <v>14257</v>
      </c>
      <c r="D29" s="0" t="n">
        <v>425</v>
      </c>
      <c r="E29" s="0" t="n">
        <v>2407</v>
      </c>
      <c r="F29" s="13" t="n">
        <f aca="false">C29*extra_vacc</f>
        <v>0</v>
      </c>
      <c r="G29" s="14" t="n">
        <f aca="false">lost_wages*D29</f>
        <v>356440.789473684</v>
      </c>
      <c r="H29" s="14" t="n">
        <f aca="false">(case_management+case_gp+case_lab)*D29</f>
        <v>758834.090909091</v>
      </c>
      <c r="I29" s="14" t="n">
        <f aca="false">prop_hospitalised*D29</f>
        <v>72.25</v>
      </c>
      <c r="J29" s="14" t="n">
        <f aca="false">hospital_costs*I29</f>
        <v>135613.25</v>
      </c>
      <c r="K29" s="14" t="n">
        <f aca="false">D29*contacts_number*contacts_quarantine*contacts_wage_per_day</f>
        <v>1115442.85497976</v>
      </c>
      <c r="L29" s="14" t="n">
        <f aca="false">G29+H29+J29+K29</f>
        <v>2366330.98536253</v>
      </c>
      <c r="M29" s="14" t="n">
        <f aca="false">L29/disc_years*(1-1/(1+disc_rate)^disc_years)/(1-1/(1+disc_rate))</f>
        <v>2079084.17826127</v>
      </c>
      <c r="N29" s="15" t="n">
        <f aca="false">vacc_cost*(E29+F29)</f>
        <v>120350</v>
      </c>
      <c r="O29" s="16" t="n">
        <v>70</v>
      </c>
      <c r="P29" s="16" t="n">
        <f aca="false">lost_wages*O29</f>
        <v>58707.8947368421</v>
      </c>
      <c r="Q29" s="16" t="n">
        <f aca="false">(case_management+case_gp+case_lab)*O29</f>
        <v>124984.438502674</v>
      </c>
      <c r="R29" s="16" t="n">
        <f aca="false">prop_hospitalised*O29</f>
        <v>11.9</v>
      </c>
      <c r="S29" s="16" t="n">
        <f aca="false">hospital_costs*R29</f>
        <v>22336.3</v>
      </c>
      <c r="T29" s="16" t="n">
        <f aca="false">O29*contacts_number*contacts_quarantine*contacts_wage_per_day</f>
        <v>183719.999643725</v>
      </c>
      <c r="U29" s="16" t="n">
        <f aca="false">P29+Q29+S29+T29</f>
        <v>389748.632883241</v>
      </c>
      <c r="V29" s="16" t="n">
        <f aca="false">U29*(1-1/(1+disc_rate)^disc_years)/(1-1/(1+disc_rate))</f>
        <v>3424373.94066563</v>
      </c>
      <c r="W29" s="17" t="n">
        <f aca="false">M29/(N29+V29)</f>
        <v>0.586529222885228</v>
      </c>
    </row>
    <row r="30" customFormat="false" ht="13.8" hidden="false" customHeight="false" outlineLevel="0" collapsed="false">
      <c r="A30" s="0" t="s">
        <v>57</v>
      </c>
      <c r="B30" s="0" t="n">
        <v>55620</v>
      </c>
      <c r="C30" s="0" t="n">
        <v>4949</v>
      </c>
      <c r="D30" s="0" t="n">
        <v>103</v>
      </c>
      <c r="E30" s="0" t="n">
        <v>604</v>
      </c>
      <c r="F30" s="13" t="n">
        <f aca="false">C30*extra_vacc</f>
        <v>0</v>
      </c>
      <c r="G30" s="14" t="n">
        <f aca="false">lost_wages*D30</f>
        <v>86384.4736842105</v>
      </c>
      <c r="H30" s="14" t="n">
        <f aca="false">(case_management+case_gp+case_lab)*D30</f>
        <v>183905.673796791</v>
      </c>
      <c r="I30" s="14" t="n">
        <f aca="false">prop_hospitalised*D30</f>
        <v>17.51</v>
      </c>
      <c r="J30" s="14" t="n">
        <f aca="false">hospital_costs*I30</f>
        <v>32866.27</v>
      </c>
      <c r="K30" s="14" t="n">
        <f aca="false">D30*contacts_number*contacts_quarantine*contacts_wage_per_day</f>
        <v>270330.856618623</v>
      </c>
      <c r="L30" s="14" t="n">
        <f aca="false">G30+H30+J30+K30</f>
        <v>573487.274099625</v>
      </c>
      <c r="M30" s="14" t="n">
        <f aca="false">L30/disc_years*(1-1/(1+disc_rate)^disc_years)/(1-1/(1+disc_rate))</f>
        <v>503872.165555085</v>
      </c>
      <c r="N30" s="15" t="n">
        <f aca="false">vacc_cost*(E30+F30)</f>
        <v>30200</v>
      </c>
      <c r="O30" s="16" t="n">
        <v>72</v>
      </c>
      <c r="P30" s="16" t="n">
        <f aca="false">lost_wages*O30</f>
        <v>60385.2631578947</v>
      </c>
      <c r="Q30" s="16" t="n">
        <f aca="false">(case_management+case_gp+case_lab)*O30</f>
        <v>128555.422459893</v>
      </c>
      <c r="R30" s="16" t="n">
        <f aca="false">prop_hospitalised*O30</f>
        <v>12.24</v>
      </c>
      <c r="S30" s="16" t="n">
        <f aca="false">hospital_costs*R30</f>
        <v>22974.48</v>
      </c>
      <c r="T30" s="16" t="n">
        <f aca="false">O30*contacts_number*contacts_quarantine*contacts_wage_per_day</f>
        <v>188969.142490688</v>
      </c>
      <c r="U30" s="16" t="n">
        <f aca="false">P30+Q30+S30+T30</f>
        <v>400884.308108476</v>
      </c>
      <c r="V30" s="16" t="n">
        <f aca="false">U30*(1-1/(1+disc_rate)^disc_years)/(1-1/(1+disc_rate))</f>
        <v>3522213.19611322</v>
      </c>
      <c r="W30" s="17" t="n">
        <f aca="false">M30/(N30+V30)</f>
        <v>0.141839402608453</v>
      </c>
    </row>
    <row r="31" customFormat="false" ht="13.8" hidden="false" customHeight="false" outlineLevel="0" collapsed="false">
      <c r="A31" s="0" t="s">
        <v>58</v>
      </c>
      <c r="B31" s="0" t="n">
        <v>297420</v>
      </c>
      <c r="C31" s="0" t="n">
        <v>29797</v>
      </c>
      <c r="D31" s="0" t="n">
        <v>1210</v>
      </c>
      <c r="E31" s="0" t="n">
        <v>6561</v>
      </c>
      <c r="F31" s="13" t="n">
        <f aca="false">C31*extra_vacc</f>
        <v>0</v>
      </c>
      <c r="G31" s="14" t="n">
        <f aca="false">lost_wages*D31</f>
        <v>1014807.89473684</v>
      </c>
      <c r="H31" s="14" t="n">
        <f aca="false">(case_management+case_gp+case_lab)*D31</f>
        <v>2160445.29411765</v>
      </c>
      <c r="I31" s="14" t="n">
        <f aca="false">prop_hospitalised*D31</f>
        <v>205.7</v>
      </c>
      <c r="J31" s="14" t="n">
        <f aca="false">hospital_costs*I31</f>
        <v>386098.9</v>
      </c>
      <c r="K31" s="14" t="n">
        <f aca="false">D31*contacts_number*contacts_quarantine*contacts_wage_per_day</f>
        <v>3175731.42241296</v>
      </c>
      <c r="L31" s="14" t="n">
        <f aca="false">G31+H31+J31+K31</f>
        <v>6737083.51126744</v>
      </c>
      <c r="M31" s="14" t="n">
        <f aca="false">L31/disc_years*(1-1/(1+disc_rate)^disc_years)/(1-1/(1+disc_rate))</f>
        <v>5919274.95457916</v>
      </c>
      <c r="N31" s="15" t="n">
        <f aca="false">vacc_cost*(E31+F31)</f>
        <v>328050</v>
      </c>
      <c r="O31" s="16" t="n">
        <v>102</v>
      </c>
      <c r="P31" s="16" t="n">
        <f aca="false">lost_wages*O31</f>
        <v>85545.7894736842</v>
      </c>
      <c r="Q31" s="16" t="n">
        <f aca="false">(case_management+case_gp+case_lab)*O31</f>
        <v>182120.181818182</v>
      </c>
      <c r="R31" s="16" t="n">
        <f aca="false">prop_hospitalised*O31</f>
        <v>17.34</v>
      </c>
      <c r="S31" s="16" t="n">
        <f aca="false">hospital_costs*R31</f>
        <v>32547.18</v>
      </c>
      <c r="T31" s="16" t="n">
        <f aca="false">O31*contacts_number*contacts_quarantine*contacts_wage_per_day</f>
        <v>267706.285195142</v>
      </c>
      <c r="U31" s="16" t="n">
        <f aca="false">P31+Q31+S31+T31</f>
        <v>567919.436487008</v>
      </c>
      <c r="V31" s="16" t="n">
        <f aca="false">U31*(1-1/(1+disc_rate)^disc_years)/(1-1/(1+disc_rate))</f>
        <v>4989802.02782706</v>
      </c>
      <c r="W31" s="17" t="n">
        <f aca="false">M31/(N31+V31)</f>
        <v>1.11309508493373</v>
      </c>
    </row>
    <row r="32" customFormat="false" ht="13.8" hidden="false" customHeight="false" outlineLevel="0" collapsed="false">
      <c r="A32" s="0" t="s">
        <v>59</v>
      </c>
      <c r="B32" s="0" t="n">
        <v>43650</v>
      </c>
      <c r="C32" s="0" t="n">
        <v>4557</v>
      </c>
      <c r="D32" s="0" t="n">
        <v>217</v>
      </c>
      <c r="E32" s="0" t="n">
        <v>1147</v>
      </c>
      <c r="F32" s="13" t="n">
        <f aca="false">C32*extra_vacc</f>
        <v>0</v>
      </c>
      <c r="G32" s="14" t="n">
        <f aca="false">lost_wages*D32</f>
        <v>181994.473684211</v>
      </c>
      <c r="H32" s="14" t="n">
        <f aca="false">(case_management+case_gp+case_lab)*D32</f>
        <v>387451.759358289</v>
      </c>
      <c r="I32" s="14" t="n">
        <f aca="false">prop_hospitalised*D32</f>
        <v>36.89</v>
      </c>
      <c r="J32" s="14" t="n">
        <f aca="false">hospital_costs*I32</f>
        <v>69242.53</v>
      </c>
      <c r="K32" s="14" t="n">
        <f aca="false">D32*contacts_number*contacts_quarantine*contacts_wage_per_day</f>
        <v>569531.998895547</v>
      </c>
      <c r="L32" s="14" t="n">
        <f aca="false">G32+H32+J32+K32</f>
        <v>1208220.76193805</v>
      </c>
      <c r="M32" s="14" t="n">
        <f aca="false">L32/disc_years*(1-1/(1+disc_rate)^disc_years)/(1-1/(1+disc_rate))</f>
        <v>1061555.92160634</v>
      </c>
      <c r="N32" s="15" t="n">
        <f aca="false">vacc_cost*(E32+F32)</f>
        <v>57350</v>
      </c>
      <c r="O32" s="16" t="n">
        <v>47</v>
      </c>
      <c r="P32" s="16" t="n">
        <f aca="false">lost_wages*O32</f>
        <v>39418.1578947368</v>
      </c>
      <c r="Q32" s="16" t="n">
        <f aca="false">(case_management+case_gp+case_lab)*O32</f>
        <v>83918.1229946524</v>
      </c>
      <c r="R32" s="16" t="n">
        <f aca="false">prop_hospitalised*O32</f>
        <v>7.99</v>
      </c>
      <c r="S32" s="16" t="n">
        <f aca="false">hospital_costs*R32</f>
        <v>14997.23</v>
      </c>
      <c r="T32" s="16" t="n">
        <f aca="false">O32*contacts_number*contacts_quarantine*contacts_wage_per_day</f>
        <v>123354.856903644</v>
      </c>
      <c r="U32" s="16" t="n">
        <f aca="false">P32+Q32+S32+T32</f>
        <v>261688.367793033</v>
      </c>
      <c r="V32" s="16" t="n">
        <f aca="false">U32*(1-1/(1+disc_rate)^disc_years)/(1-1/(1+disc_rate))</f>
        <v>2299222.50301835</v>
      </c>
      <c r="W32" s="17" t="n">
        <f aca="false">M32/(N32+V32)</f>
        <v>0.450466056209465</v>
      </c>
    </row>
    <row r="33" customFormat="false" ht="13.8" hidden="false" customHeight="false" outlineLevel="0" collapsed="false">
      <c r="A33" s="0" t="s">
        <v>60</v>
      </c>
      <c r="B33" s="0" t="n">
        <v>109750</v>
      </c>
      <c r="C33" s="0" t="n">
        <v>10821</v>
      </c>
      <c r="D33" s="0" t="n">
        <v>410</v>
      </c>
      <c r="E33" s="0" t="n">
        <v>2247</v>
      </c>
      <c r="F33" s="13" t="n">
        <f aca="false">C33*extra_vacc</f>
        <v>0</v>
      </c>
      <c r="G33" s="14" t="n">
        <f aca="false">lost_wages*D33</f>
        <v>343860.526315789</v>
      </c>
      <c r="H33" s="14" t="n">
        <f aca="false">(case_management+case_gp+case_lab)*D33</f>
        <v>732051.711229947</v>
      </c>
      <c r="I33" s="14" t="n">
        <f aca="false">prop_hospitalised*D33</f>
        <v>69.7</v>
      </c>
      <c r="J33" s="14" t="n">
        <f aca="false">hospital_costs*I33</f>
        <v>130826.9</v>
      </c>
      <c r="K33" s="14" t="n">
        <f aca="false">D33*contacts_number*contacts_quarantine*contacts_wage_per_day</f>
        <v>1076074.28362753</v>
      </c>
      <c r="L33" s="14" t="n">
        <f aca="false">G33+H33+J33+K33</f>
        <v>2282813.42117327</v>
      </c>
      <c r="M33" s="14" t="n">
        <f aca="false">L33/disc_years*(1-1/(1+disc_rate)^disc_years)/(1-1/(1+disc_rate))</f>
        <v>2005704.73667558</v>
      </c>
      <c r="N33" s="15" t="n">
        <f aca="false">vacc_cost*(E33+F33)</f>
        <v>112350</v>
      </c>
      <c r="O33" s="16" t="n">
        <v>68</v>
      </c>
      <c r="P33" s="16" t="n">
        <f aca="false">lost_wages*O33</f>
        <v>57030.5263157895</v>
      </c>
      <c r="Q33" s="16" t="n">
        <f aca="false">(case_management+case_gp+case_lab)*O33</f>
        <v>121413.454545455</v>
      </c>
      <c r="R33" s="16" t="n">
        <f aca="false">prop_hospitalised*O33</f>
        <v>11.56</v>
      </c>
      <c r="S33" s="16" t="n">
        <f aca="false">hospital_costs*R33</f>
        <v>21698.12</v>
      </c>
      <c r="T33" s="16" t="n">
        <f aca="false">O33*contacts_number*contacts_quarantine*contacts_wage_per_day</f>
        <v>178470.856796761</v>
      </c>
      <c r="U33" s="16" t="n">
        <f aca="false">P33+Q33+S33+T33</f>
        <v>378612.957658005</v>
      </c>
      <c r="V33" s="16" t="n">
        <f aca="false">U33*(1-1/(1+disc_rate)^disc_years)/(1-1/(1+disc_rate))</f>
        <v>3326534.68521804</v>
      </c>
      <c r="W33" s="17" t="n">
        <f aca="false">M33/(N33+V33)</f>
        <v>0.583242801160811</v>
      </c>
    </row>
    <row r="34" customFormat="false" ht="13.8" hidden="false" customHeight="false" outlineLevel="0" collapsed="false">
      <c r="A34" s="0" t="s">
        <v>61</v>
      </c>
      <c r="B34" s="0" t="n">
        <v>359310</v>
      </c>
      <c r="C34" s="0" t="n">
        <v>37303</v>
      </c>
      <c r="D34" s="0" t="n">
        <v>1744</v>
      </c>
      <c r="E34" s="0" t="n">
        <v>9232</v>
      </c>
      <c r="F34" s="13" t="n">
        <f aca="false">C34*extra_vacc</f>
        <v>0</v>
      </c>
      <c r="G34" s="14" t="n">
        <f aca="false">lost_wages*D34</f>
        <v>1462665.2631579</v>
      </c>
      <c r="H34" s="14" t="n">
        <f aca="false">(case_management+case_gp+case_lab)*D34</f>
        <v>3113898.01069519</v>
      </c>
      <c r="I34" s="14" t="n">
        <f aca="false">prop_hospitalised*D34</f>
        <v>296.48</v>
      </c>
      <c r="J34" s="14" t="n">
        <f aca="false">hospital_costs*I34</f>
        <v>556492.96</v>
      </c>
      <c r="K34" s="14" t="n">
        <f aca="false">D34*contacts_number*contacts_quarantine*contacts_wage_per_day</f>
        <v>4577252.56255223</v>
      </c>
      <c r="L34" s="14" t="n">
        <f aca="false">G34+H34+J34+K34</f>
        <v>9710308.79640531</v>
      </c>
      <c r="M34" s="14" t="n">
        <f aca="false">L34/disc_years*(1-1/(1+disc_rate)^disc_years)/(1-1/(1+disc_rate))</f>
        <v>8531583.07502979</v>
      </c>
      <c r="N34" s="15" t="n">
        <f aca="false">vacc_cost*(E34+F34)</f>
        <v>461600</v>
      </c>
      <c r="O34" s="16" t="n">
        <v>95</v>
      </c>
      <c r="P34" s="16" t="n">
        <f aca="false">lost_wages*O34</f>
        <v>79675</v>
      </c>
      <c r="Q34" s="16" t="n">
        <f aca="false">(case_management+case_gp+case_lab)*O34</f>
        <v>169621.737967914</v>
      </c>
      <c r="R34" s="16" t="n">
        <f aca="false">prop_hospitalised*O34</f>
        <v>16.15</v>
      </c>
      <c r="S34" s="16" t="n">
        <f aca="false">hospital_costs*R34</f>
        <v>30313.55</v>
      </c>
      <c r="T34" s="16" t="n">
        <f aca="false">O34*contacts_number*contacts_quarantine*contacts_wage_per_day</f>
        <v>249334.285230769</v>
      </c>
      <c r="U34" s="16" t="n">
        <f aca="false">P34+Q34+S34+T34</f>
        <v>528944.573198684</v>
      </c>
      <c r="V34" s="16" t="n">
        <f aca="false">U34*(1-1/(1+disc_rate)^disc_years)/(1-1/(1+disc_rate))</f>
        <v>4647364.6337605</v>
      </c>
      <c r="W34" s="17" t="n">
        <f aca="false">M34/(N34+V34)</f>
        <v>1.66992408180952</v>
      </c>
    </row>
    <row r="35" customFormat="false" ht="13.8" hidden="false" customHeight="false" outlineLevel="0" collapsed="false">
      <c r="A35" s="0" t="s">
        <v>62</v>
      </c>
      <c r="B35" s="0" t="n">
        <v>41112</v>
      </c>
      <c r="C35" s="0" t="n">
        <v>3744</v>
      </c>
      <c r="D35" s="0" t="n">
        <v>92</v>
      </c>
      <c r="E35" s="0" t="n">
        <v>532</v>
      </c>
      <c r="F35" s="13" t="n">
        <f aca="false">C35*extra_vacc</f>
        <v>0</v>
      </c>
      <c r="G35" s="14" t="n">
        <f aca="false">lost_wages*D35</f>
        <v>77158.9473684211</v>
      </c>
      <c r="H35" s="14" t="n">
        <f aca="false">(case_management+case_gp+case_lab)*D35</f>
        <v>164265.262032086</v>
      </c>
      <c r="I35" s="14" t="n">
        <f aca="false">prop_hospitalised*D35</f>
        <v>15.64</v>
      </c>
      <c r="J35" s="14" t="n">
        <f aca="false">hospital_costs*I35</f>
        <v>29356.28</v>
      </c>
      <c r="K35" s="14" t="n">
        <f aca="false">D35*contacts_number*contacts_quarantine*contacts_wage_per_day</f>
        <v>241460.570960324</v>
      </c>
      <c r="L35" s="14" t="n">
        <f aca="false">G35+H35+J35+K35</f>
        <v>512241.060360831</v>
      </c>
      <c r="M35" s="14" t="n">
        <f aca="false">L35/disc_years*(1-1/(1+disc_rate)^disc_years)/(1-1/(1+disc_rate))</f>
        <v>450060.575058911</v>
      </c>
      <c r="N35" s="15" t="n">
        <f aca="false">vacc_cost*(E35+F35)</f>
        <v>26600</v>
      </c>
      <c r="O35" s="16" t="n">
        <v>59</v>
      </c>
      <c r="P35" s="16" t="n">
        <f aca="false">lost_wages*O35</f>
        <v>49482.3684210526</v>
      </c>
      <c r="Q35" s="16" t="n">
        <f aca="false">(case_management+case_gp+case_lab)*O35</f>
        <v>105344.026737968</v>
      </c>
      <c r="R35" s="16" t="n">
        <f aca="false">prop_hospitalised*O35</f>
        <v>10.03</v>
      </c>
      <c r="S35" s="16" t="n">
        <f aca="false">hospital_costs*R35</f>
        <v>18826.31</v>
      </c>
      <c r="T35" s="16" t="n">
        <f aca="false">O35*contacts_number*contacts_quarantine*contacts_wage_per_day</f>
        <v>154849.713985425</v>
      </c>
      <c r="U35" s="16" t="n">
        <f aca="false">P35+Q35+S35+T35</f>
        <v>328502.419144446</v>
      </c>
      <c r="V35" s="16" t="n">
        <f aca="false">U35*(1-1/(1+disc_rate)^disc_years)/(1-1/(1+disc_rate))</f>
        <v>2886258.03570389</v>
      </c>
      <c r="W35" s="17" t="n">
        <f aca="false">M35/(N35+V35)</f>
        <v>0.154508242263223</v>
      </c>
    </row>
    <row r="36" customFormat="false" ht="13.8" hidden="false" customHeight="false" outlineLevel="0" collapsed="false">
      <c r="A36" s="0" t="s">
        <v>63</v>
      </c>
      <c r="B36" s="0" t="n">
        <v>525550</v>
      </c>
      <c r="C36" s="0" t="n">
        <v>54788</v>
      </c>
      <c r="D36" s="0" t="n">
        <v>2601</v>
      </c>
      <c r="E36" s="0" t="n">
        <v>13729</v>
      </c>
      <c r="F36" s="13" t="n">
        <f aca="false">C36*extra_vacc</f>
        <v>0</v>
      </c>
      <c r="G36" s="14" t="n">
        <f aca="false">lost_wages*D36</f>
        <v>2181417.63157895</v>
      </c>
      <c r="H36" s="14" t="n">
        <f aca="false">(case_management+case_gp+case_lab)*D36</f>
        <v>4644064.63636364</v>
      </c>
      <c r="I36" s="14" t="n">
        <f aca="false">prop_hospitalised*D36</f>
        <v>442.17</v>
      </c>
      <c r="J36" s="14" t="n">
        <f aca="false">hospital_costs*I36</f>
        <v>829953.09</v>
      </c>
      <c r="K36" s="14" t="n">
        <f aca="false">D36*contacts_number*contacts_quarantine*contacts_wage_per_day</f>
        <v>6826510.27247611</v>
      </c>
      <c r="L36" s="14" t="n">
        <f aca="false">G36+H36+J36+K36</f>
        <v>14481945.6304187</v>
      </c>
      <c r="M36" s="14" t="n">
        <f aca="false">L36/disc_years*(1-1/(1+disc_rate)^disc_years)/(1-1/(1+disc_rate))</f>
        <v>12723995.170959</v>
      </c>
      <c r="N36" s="15" t="n">
        <f aca="false">vacc_cost*(E36+F36)</f>
        <v>686450</v>
      </c>
      <c r="O36" s="16" t="n">
        <v>70</v>
      </c>
      <c r="P36" s="16" t="n">
        <f aca="false">lost_wages*O36</f>
        <v>58707.8947368421</v>
      </c>
      <c r="Q36" s="16" t="n">
        <f aca="false">(case_management+case_gp+case_lab)*O36</f>
        <v>124984.438502674</v>
      </c>
      <c r="R36" s="16" t="n">
        <f aca="false">prop_hospitalised*O36</f>
        <v>11.9</v>
      </c>
      <c r="S36" s="16" t="n">
        <f aca="false">hospital_costs*R36</f>
        <v>22336.3</v>
      </c>
      <c r="T36" s="16" t="n">
        <f aca="false">O36*contacts_number*contacts_quarantine*contacts_wage_per_day</f>
        <v>183719.999643725</v>
      </c>
      <c r="U36" s="16" t="n">
        <f aca="false">P36+Q36+S36+T36</f>
        <v>389748.632883241</v>
      </c>
      <c r="V36" s="16" t="n">
        <f aca="false">U36*(1-1/(1+disc_rate)^disc_years)/(1-1/(1+disc_rate))</f>
        <v>3424373.94066563</v>
      </c>
      <c r="W36" s="17" t="n">
        <f aca="false">M36/(N36+V36)</f>
        <v>3.09524206208129</v>
      </c>
    </row>
    <row r="37" customFormat="false" ht="13.8" hidden="false" customHeight="false" outlineLevel="0" collapsed="false">
      <c r="A37" s="0" t="s">
        <v>64</v>
      </c>
      <c r="B37" s="0" t="n">
        <v>32151</v>
      </c>
      <c r="C37" s="0" t="n">
        <v>3009</v>
      </c>
      <c r="D37" s="0" t="n">
        <v>88</v>
      </c>
      <c r="E37" s="0" t="n">
        <v>497</v>
      </c>
      <c r="F37" s="13" t="n">
        <f aca="false">C37*extra_vacc</f>
        <v>0</v>
      </c>
      <c r="G37" s="14" t="n">
        <f aca="false">lost_wages*D37</f>
        <v>73804.2105263158</v>
      </c>
      <c r="H37" s="14" t="n">
        <f aca="false">(case_management+case_gp+case_lab)*D37</f>
        <v>157123.294117647</v>
      </c>
      <c r="I37" s="14" t="n">
        <f aca="false">prop_hospitalised*D37</f>
        <v>14.96</v>
      </c>
      <c r="J37" s="14" t="n">
        <f aca="false">hospital_costs*I37</f>
        <v>28079.92</v>
      </c>
      <c r="K37" s="14" t="n">
        <f aca="false">D37*contacts_number*contacts_quarantine*contacts_wage_per_day</f>
        <v>230962.285266397</v>
      </c>
      <c r="L37" s="14" t="n">
        <f aca="false">G37+H37+J37+K37</f>
        <v>489969.70991036</v>
      </c>
      <c r="M37" s="14" t="n">
        <f aca="false">L37/disc_years*(1-1/(1+disc_rate)^disc_years)/(1-1/(1+disc_rate))</f>
        <v>430492.723969393</v>
      </c>
      <c r="N37" s="15" t="n">
        <f aca="false">vacc_cost*(E37+F37)</f>
        <v>24850</v>
      </c>
      <c r="O37" s="16" t="n">
        <v>50</v>
      </c>
      <c r="P37" s="16" t="n">
        <f aca="false">lost_wages*O37</f>
        <v>41934.2105263158</v>
      </c>
      <c r="Q37" s="16" t="n">
        <f aca="false">(case_management+case_gp+case_lab)*O37</f>
        <v>89274.5989304813</v>
      </c>
      <c r="R37" s="16" t="n">
        <f aca="false">prop_hospitalised*O37</f>
        <v>8.5</v>
      </c>
      <c r="S37" s="16" t="n">
        <f aca="false">hospital_costs*R37</f>
        <v>15954.5</v>
      </c>
      <c r="T37" s="16" t="n">
        <f aca="false">O37*contacts_number*contacts_quarantine*contacts_wage_per_day</f>
        <v>131228.571174089</v>
      </c>
      <c r="U37" s="16" t="n">
        <f aca="false">P37+Q37+S37+T37</f>
        <v>278391.880630886</v>
      </c>
      <c r="V37" s="16" t="n">
        <f aca="false">U37*(1-1/(1+disc_rate)^disc_years)/(1-1/(1+disc_rate))</f>
        <v>2445981.38618973</v>
      </c>
      <c r="W37" s="17" t="n">
        <f aca="false">M37/(N37+V37)</f>
        <v>0.174229907542682</v>
      </c>
    </row>
    <row r="38" customFormat="false" ht="13.8" hidden="false" customHeight="false" outlineLevel="0" collapsed="false">
      <c r="A38" s="0" t="s">
        <v>65</v>
      </c>
      <c r="B38" s="0" t="n">
        <v>60120</v>
      </c>
      <c r="C38" s="0" t="n">
        <v>5772</v>
      </c>
      <c r="D38" s="0" t="n">
        <v>193</v>
      </c>
      <c r="E38" s="0" t="n">
        <v>1075</v>
      </c>
      <c r="F38" s="13" t="n">
        <f aca="false">C38*extra_vacc</f>
        <v>0</v>
      </c>
      <c r="G38" s="14" t="n">
        <f aca="false">lost_wages*D38</f>
        <v>161866.052631579</v>
      </c>
      <c r="H38" s="14" t="n">
        <f aca="false">(case_management+case_gp+case_lab)*D38</f>
        <v>344599.951871658</v>
      </c>
      <c r="I38" s="14" t="n">
        <f aca="false">prop_hospitalised*D38</f>
        <v>32.81</v>
      </c>
      <c r="J38" s="14" t="n">
        <f aca="false">hospital_costs*I38</f>
        <v>61584.37</v>
      </c>
      <c r="K38" s="14" t="n">
        <f aca="false">D38*contacts_number*contacts_quarantine*contacts_wage_per_day</f>
        <v>506542.284731984</v>
      </c>
      <c r="L38" s="14" t="n">
        <f aca="false">G38+H38+J38+K38</f>
        <v>1074592.65923522</v>
      </c>
      <c r="M38" s="14" t="n">
        <f aca="false">L38/disc_years*(1-1/(1+disc_rate)^disc_years)/(1-1/(1+disc_rate))</f>
        <v>944148.815069237</v>
      </c>
      <c r="N38" s="15" t="n">
        <f aca="false">vacc_cost*(E38+F38)</f>
        <v>53750</v>
      </c>
      <c r="O38" s="16" t="n">
        <v>58</v>
      </c>
      <c r="P38" s="16" t="n">
        <f aca="false">lost_wages*O38</f>
        <v>48643.6842105263</v>
      </c>
      <c r="Q38" s="16" t="n">
        <f aca="false">(case_management+case_gp+case_lab)*O38</f>
        <v>103558.534759358</v>
      </c>
      <c r="R38" s="16" t="n">
        <f aca="false">prop_hospitalised*O38</f>
        <v>9.86</v>
      </c>
      <c r="S38" s="16" t="n">
        <f aca="false">hospital_costs*R38</f>
        <v>18507.22</v>
      </c>
      <c r="T38" s="16" t="n">
        <f aca="false">O38*contacts_number*contacts_quarantine*contacts_wage_per_day</f>
        <v>152225.142561943</v>
      </c>
      <c r="U38" s="16" t="n">
        <f aca="false">P38+Q38+S38+T38</f>
        <v>322934.581531828</v>
      </c>
      <c r="V38" s="16" t="n">
        <f aca="false">U38*(1-1/(1+disc_rate)^disc_years)/(1-1/(1+disc_rate))</f>
        <v>2837338.40798009</v>
      </c>
      <c r="W38" s="17" t="n">
        <f aca="false">M38/(N38+V38)</f>
        <v>0.326572100826513</v>
      </c>
    </row>
    <row r="39" customFormat="false" ht="15" hidden="false" customHeight="false" outlineLevel="0" collapsed="false">
      <c r="B39" s="13"/>
      <c r="C39" s="13"/>
      <c r="D39" s="13"/>
      <c r="E39" s="13"/>
      <c r="F39" s="13"/>
      <c r="G39" s="14"/>
      <c r="H39" s="14"/>
      <c r="I39" s="14"/>
      <c r="J39" s="14"/>
      <c r="K39" s="14"/>
      <c r="L39" s="14"/>
      <c r="M39" s="14"/>
      <c r="N39" s="15"/>
      <c r="O39" s="16"/>
      <c r="P39" s="16"/>
      <c r="Q39" s="16"/>
      <c r="R39" s="16"/>
      <c r="S39" s="16"/>
      <c r="T39" s="16"/>
      <c r="U39" s="16"/>
      <c r="V39" s="16"/>
      <c r="W39" s="17"/>
    </row>
    <row r="40" s="4" customFormat="true" ht="15" hidden="false" customHeight="false" outlineLevel="0" collapsed="false">
      <c r="A40" s="4" t="s">
        <v>66</v>
      </c>
      <c r="B40" s="19" t="n">
        <f aca="false">SUM(B19:B38)</f>
        <v>4241739</v>
      </c>
      <c r="C40" s="19" t="n">
        <f aca="false">SUM(C19:C38)</f>
        <v>435742</v>
      </c>
      <c r="D40" s="19" t="n">
        <f aca="false">SUM(D19:D38)</f>
        <v>19752</v>
      </c>
      <c r="E40" s="19" t="n">
        <f aca="false">SUM(E19:E38)</f>
        <v>104357</v>
      </c>
      <c r="F40" s="19" t="n">
        <f aca="false">SUM(F19:F38)</f>
        <v>0</v>
      </c>
      <c r="G40" s="20" t="n">
        <f aca="false">lost_wages*D40</f>
        <v>16565690.5263158</v>
      </c>
      <c r="H40" s="20" t="n">
        <f aca="false">(case_management+case_gp+case_lab)*D40</f>
        <v>35267037.5614973</v>
      </c>
      <c r="I40" s="20" t="n">
        <f aca="false">prop_hospitalised*D40</f>
        <v>3357.84</v>
      </c>
      <c r="J40" s="20" t="n">
        <f aca="false">hospital_costs*I40</f>
        <v>6302665.68</v>
      </c>
      <c r="K40" s="20" t="n">
        <f aca="false">D40*contacts_number*contacts_quarantine*contacts_wage_per_day</f>
        <v>51840534.7566122</v>
      </c>
      <c r="L40" s="20" t="n">
        <f aca="false">G40+H40+J40+K40</f>
        <v>109975928.524425</v>
      </c>
      <c r="M40" s="20" t="n">
        <f aca="false">L40/disc_years*(1-1/(1+disc_rate)^disc_years)/(1-1/(1+disc_rate))</f>
        <v>96626048.6800393</v>
      </c>
      <c r="N40" s="21" t="n">
        <f aca="false">vacc_cost*E40</f>
        <v>5217850</v>
      </c>
      <c r="O40" s="22" t="n">
        <f aca="false">SUM(O19:O38)</f>
        <v>1421</v>
      </c>
      <c r="P40" s="23" t="n">
        <f aca="false">lost_wages*O40</f>
        <v>1191770.26315789</v>
      </c>
      <c r="Q40" s="23" t="n">
        <f aca="false">(case_management+case_gp+case_lab)*O40</f>
        <v>2537184.10160428</v>
      </c>
      <c r="R40" s="23" t="n">
        <f aca="false">prop_hospitalised*O40</f>
        <v>241.57</v>
      </c>
      <c r="S40" s="23" t="n">
        <f aca="false">hospital_costs*R40</f>
        <v>453426.89</v>
      </c>
      <c r="T40" s="23" t="n">
        <f aca="false">O40*contacts_number*contacts_quarantine*contacts_wage_per_day</f>
        <v>3729515.99276761</v>
      </c>
      <c r="U40" s="23" t="n">
        <f aca="false">P40+Q40+S40+T40</f>
        <v>7911897.24752978</v>
      </c>
      <c r="V40" s="23" t="n">
        <f aca="false">U40*(1-1/(1+disc_rate)^disc_years)/(1-1/(1+disc_rate))</f>
        <v>69514790.9955122</v>
      </c>
      <c r="W40" s="24" t="n">
        <f aca="false">M40/(N40+V40)</f>
        <v>1.29295642965223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2014-08-21T01:10:27Z</dcterms:created>
  <dc:creator>Hayman, David</dc:creator>
  <dc:language>en-NZ</dc:language>
  <cp:lastModifiedBy>Hayman, David</cp:lastModifiedBy>
  <dcterms:modified xsi:type="dcterms:W3CDTF">2015-06-30T04:21:17Z</dcterms:modified>
  <cp:revision>0</cp:revision>
</cp:coreProperties>
</file>