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4370" windowHeight="7530" activeTab="1"/>
  </bookViews>
  <sheets>
    <sheet name="Expected Values" sheetId="1" r:id="rId1"/>
    <sheet name="Observed Values" sheetId="2" r:id="rId2"/>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5" i="2" l="1"/>
  <c r="E55" i="2"/>
  <c r="F55" i="2"/>
  <c r="D53" i="2"/>
  <c r="E53" i="2"/>
  <c r="F53" i="2"/>
  <c r="D51" i="2"/>
  <c r="E51" i="2"/>
  <c r="F51" i="2"/>
  <c r="D49" i="2"/>
  <c r="E49" i="2"/>
  <c r="F49" i="2"/>
  <c r="D47" i="2"/>
  <c r="E47" i="2"/>
  <c r="F47" i="2"/>
  <c r="C55" i="2"/>
  <c r="C53" i="2"/>
  <c r="C51" i="2"/>
  <c r="C49" i="2"/>
  <c r="C47" i="2"/>
  <c r="D42" i="2"/>
  <c r="E42" i="2"/>
  <c r="F42" i="2"/>
  <c r="D40" i="2"/>
  <c r="E40" i="2"/>
  <c r="F40" i="2"/>
  <c r="D38" i="2"/>
  <c r="E38" i="2"/>
  <c r="F38" i="2"/>
  <c r="D36" i="2"/>
  <c r="E36" i="2"/>
  <c r="F36" i="2"/>
  <c r="D34" i="2"/>
  <c r="E34" i="2"/>
  <c r="F34" i="2"/>
  <c r="C42" i="2"/>
  <c r="C40" i="2"/>
  <c r="C38" i="2"/>
  <c r="C36" i="2"/>
  <c r="C34" i="2"/>
  <c r="D29" i="2"/>
  <c r="E29" i="2"/>
  <c r="F29" i="2"/>
  <c r="D27" i="2"/>
  <c r="E27" i="2"/>
  <c r="F27" i="2"/>
  <c r="D25" i="2"/>
  <c r="E25" i="2"/>
  <c r="F25" i="2"/>
  <c r="D23" i="2"/>
  <c r="E23" i="2"/>
  <c r="F23" i="2"/>
  <c r="D21" i="2"/>
  <c r="E21" i="2"/>
  <c r="F21" i="2"/>
  <c r="C29" i="2"/>
  <c r="C27" i="2"/>
  <c r="C25" i="2"/>
  <c r="C23" i="2"/>
  <c r="C21" i="2"/>
  <c r="D16" i="2" l="1"/>
  <c r="E16" i="2"/>
  <c r="D14" i="2"/>
  <c r="E14" i="2"/>
  <c r="D12" i="2"/>
  <c r="E12" i="2"/>
  <c r="D10" i="2"/>
  <c r="E10" i="2"/>
  <c r="D8" i="2"/>
  <c r="E8" i="2"/>
  <c r="C16" i="2"/>
  <c r="C14" i="2"/>
  <c r="C12" i="2"/>
  <c r="C10" i="2"/>
  <c r="C8" i="2"/>
  <c r="F54" i="2" l="1"/>
  <c r="F52" i="2"/>
  <c r="F50" i="2"/>
  <c r="F48" i="2"/>
  <c r="F46" i="2"/>
  <c r="F41" i="2"/>
  <c r="F39" i="2"/>
  <c r="F37" i="2"/>
  <c r="F35" i="2"/>
  <c r="F33" i="2"/>
  <c r="F28" i="2"/>
  <c r="F26" i="2"/>
  <c r="F24" i="2"/>
  <c r="F22" i="2"/>
  <c r="F20" i="2"/>
  <c r="F9" i="2"/>
  <c r="F11" i="2"/>
  <c r="F13" i="2"/>
  <c r="F15" i="2"/>
  <c r="F7" i="2"/>
  <c r="I10" i="1"/>
  <c r="I9" i="1"/>
  <c r="I6" i="1"/>
  <c r="I7" i="1"/>
  <c r="I8" i="1"/>
  <c r="I5" i="1"/>
  <c r="F16" i="2" l="1"/>
  <c r="F12" i="2"/>
  <c r="F14" i="2"/>
  <c r="F10" i="2"/>
  <c r="F8" i="2"/>
  <c r="I9" i="2"/>
  <c r="I8" i="2"/>
  <c r="I6" i="2"/>
  <c r="I10" i="2"/>
  <c r="I7" i="2"/>
  <c r="H14" i="1"/>
  <c r="I14" i="1" s="1"/>
  <c r="H21" i="1" s="1"/>
  <c r="I21" i="1" s="1"/>
  <c r="H15" i="1"/>
  <c r="I15" i="1" s="1"/>
  <c r="H24" i="1" s="1"/>
  <c r="I24" i="1" s="1"/>
  <c r="H20" i="1" l="1"/>
  <c r="I20" i="1" s="1"/>
  <c r="H23" i="1"/>
  <c r="I23" i="1" s="1"/>
  <c r="H22" i="1" l="1"/>
  <c r="I22" i="1" s="1"/>
</calcChain>
</file>

<file path=xl/sharedStrings.xml><?xml version="1.0" encoding="utf-8"?>
<sst xmlns="http://schemas.openxmlformats.org/spreadsheetml/2006/main" count="116" uniqueCount="57">
  <si>
    <t>Technology to Repair Issues with Human Body</t>
  </si>
  <si>
    <t>Create and Remove Memories</t>
  </si>
  <si>
    <t>Technological Prosthetics</t>
  </si>
  <si>
    <t>Medical</t>
  </si>
  <si>
    <t>Gender</t>
  </si>
  <si>
    <t>Age</t>
  </si>
  <si>
    <t>Education</t>
  </si>
  <si>
    <t>Employment Status</t>
  </si>
  <si>
    <t>Employment Area</t>
  </si>
  <si>
    <t>Military</t>
  </si>
  <si>
    <t>Military Drones</t>
  </si>
  <si>
    <t>Technological Exoskeletons</t>
  </si>
  <si>
    <t>Space-Based Defense Lasers</t>
  </si>
  <si>
    <t>Technology over Books and Teachers</t>
  </si>
  <si>
    <t>E-Learning</t>
  </si>
  <si>
    <t>Business</t>
  </si>
  <si>
    <t>More Automation</t>
  </si>
  <si>
    <t>Cloud Computing</t>
  </si>
  <si>
    <t>Intelligent Profiling</t>
  </si>
  <si>
    <t>Slight Negative &amp; Null Hypothesis</t>
  </si>
  <si>
    <t>Slight Positive &amp; Null Hypothesis</t>
  </si>
  <si>
    <t>Negative &amp; Reject Null</t>
  </si>
  <si>
    <t>Positive &amp; Reject Null</t>
  </si>
  <si>
    <t>Total</t>
  </si>
  <si>
    <t>Key</t>
  </si>
  <si>
    <t>Correlation Outcome</t>
  </si>
  <si>
    <t>Instant Knowledge Transferral</t>
  </si>
  <si>
    <t>Positive, not flagged as significant</t>
  </si>
  <si>
    <t>Negative, not flagged as significant</t>
  </si>
  <si>
    <t>Very Positive</t>
  </si>
  <si>
    <t>Positive</t>
  </si>
  <si>
    <t>Neither Positive nor Negative</t>
  </si>
  <si>
    <t>Negative</t>
  </si>
  <si>
    <t>Very Negative</t>
  </si>
  <si>
    <t>Medicine</t>
  </si>
  <si>
    <t>Opinion</t>
  </si>
  <si>
    <t>Neither</t>
  </si>
  <si>
    <t>Total Negative Correlation (Not including those not flagged as significant)</t>
  </si>
  <si>
    <t>Total Positive Correlation  (Not including those not flagged as significant)</t>
  </si>
  <si>
    <t>Percantage of Total</t>
  </si>
  <si>
    <t>Question Areas</t>
  </si>
  <si>
    <t>Education at Any Establishment without Going There</t>
  </si>
  <si>
    <t>Cloud Computing over Intermediate Communications</t>
  </si>
  <si>
    <t>Intelligent Profiling for Job Applications</t>
  </si>
  <si>
    <t>More Automation to Replce Human Workforce</t>
  </si>
  <si>
    <t>Military Drones for Combat</t>
  </si>
  <si>
    <t>Total Correlations</t>
  </si>
  <si>
    <t>Percentage of Total</t>
  </si>
  <si>
    <t>Calculated Very Positive Distribution</t>
  </si>
  <si>
    <t>Calculated Positive Distribution</t>
  </si>
  <si>
    <t>Calculated Neither Postive nor Negative Distribution</t>
  </si>
  <si>
    <t>Calculated Negative Distribtion</t>
  </si>
  <si>
    <t>Calculated Very Negative Distribution</t>
  </si>
  <si>
    <t>Distributions of Opinions for Chi Squared Test</t>
  </si>
  <si>
    <t>The following tables show the outcomes of the Spearman's Rank Correlations between the relevant personal and opinion questions. These are then used to calculate the appropriate data that will act as the basis for the expected values for the Chi Squared Goodness-of-Fit Test.</t>
  </si>
  <si>
    <t>The next work sheet provides the totals of the Observed, or Actual, values for the Chi Squared Goodness-of-Fit Test.</t>
  </si>
  <si>
    <t>The following tables show the actual totals from the participants based on the relevant personal and opinion questions. These will be used as the Observed values for the Chi Squared Goodness-of-Fit 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</si>
</sst>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2"/>
      <color theme="1"/>
      <name val="Calibri"/>
      <family val="2"/>
      <scheme val="minor"/>
    </font>
    <font>
      <b/>
      <u/>
      <sz val="14"/>
      <color theme="1"/>
      <name val="Calibri"/>
      <family val="2"/>
      <scheme val="minor"/>
    </font>
    <font>
      <b/>
      <u/>
      <sz val="16"/>
      <name val="Calibri"/>
      <family val="2"/>
      <scheme val="minor"/>
    </font>
    <font>
      <b/>
      <sz val="11"/>
      <name val="Calibri"/>
      <family val="2"/>
      <scheme val="minor"/>
    </font>
    <font>
      <b/>
      <u/>
      <sz val="11"/>
      <name val="Calibri"/>
      <family val="2"/>
      <scheme val="minor"/>
    </font>
    <font>
      <b/>
      <u/>
      <sz val="12"/>
      <name val="Calibri"/>
      <family val="2"/>
      <scheme val="minor"/>
    </font>
  </fonts>
  <fills count="2">
    <fill>
      <patternFill patternType="none"/>
    </fill>
    <fill>
      <patternFill patternType="gray125"/>
    </fill>
  </fills>
  <borders count="22">
    <border>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87">
    <xf numFmtId="0" fontId="0" fillId="0" borderId="0" xfId="0"/>
    <xf numFmtId="0" fontId="0" fillId="0" borderId="0" xfId="0" applyAlignment="1">
      <alignment horizontal="center"/>
    </xf>
    <xf numFmtId="0" fontId="4" fillId="0" borderId="0" xfId="0" applyFont="1"/>
    <xf numFmtId="9" fontId="0" fillId="0" borderId="0" xfId="1" applyFont="1"/>
    <xf numFmtId="165" fontId="0" fillId="0" borderId="0" xfId="0" applyNumberFormat="1"/>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3" fillId="0" borderId="4" xfId="0"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 fillId="0" borderId="6" xfId="0" applyFont="1" applyBorder="1" applyAlignment="1">
      <alignment horizontal="center"/>
    </xf>
    <xf numFmtId="0" fontId="2" fillId="0" borderId="5" xfId="0" applyFont="1" applyBorder="1" applyAlignment="1">
      <alignment horizontal="center"/>
    </xf>
    <xf numFmtId="0" fontId="3" fillId="0" borderId="7" xfId="0" applyFont="1" applyBorder="1" applyAlignment="1">
      <alignment horizontal="center"/>
    </xf>
    <xf numFmtId="0" fontId="2" fillId="0" borderId="8" xfId="0" applyFon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2" fillId="0" borderId="9" xfId="0" applyFont="1" applyBorder="1" applyAlignment="1">
      <alignment horizontal="center"/>
    </xf>
    <xf numFmtId="0" fontId="6" fillId="0" borderId="13" xfId="0" applyFont="1" applyBorder="1"/>
    <xf numFmtId="0" fontId="6" fillId="0" borderId="14" xfId="0" applyFont="1" applyBorder="1"/>
    <xf numFmtId="0" fontId="6" fillId="0" borderId="15" xfId="0" applyFont="1" applyBorder="1"/>
    <xf numFmtId="0" fontId="6" fillId="0" borderId="13" xfId="0" applyFont="1" applyBorder="1" applyAlignment="1">
      <alignment horizontal="center"/>
    </xf>
    <xf numFmtId="0" fontId="6" fillId="0" borderId="14" xfId="0" applyFont="1" applyBorder="1" applyAlignment="1">
      <alignment horizontal="center"/>
    </xf>
    <xf numFmtId="0" fontId="6" fillId="0" borderId="15" xfId="0" applyFont="1" applyBorder="1" applyAlignment="1">
      <alignment horizontal="center"/>
    </xf>
    <xf numFmtId="0" fontId="0" fillId="0" borderId="5" xfId="1" applyNumberFormat="1" applyFont="1" applyBorder="1" applyAlignment="1">
      <alignment horizontal="center"/>
    </xf>
    <xf numFmtId="9" fontId="0" fillId="0" borderId="6" xfId="1" applyFont="1" applyBorder="1" applyAlignment="1">
      <alignment horizontal="center"/>
    </xf>
    <xf numFmtId="9" fontId="0" fillId="0" borderId="9" xfId="1" applyFont="1" applyBorder="1" applyAlignment="1">
      <alignment horizontal="center"/>
    </xf>
    <xf numFmtId="0" fontId="0" fillId="0" borderId="0" xfId="0" applyAlignment="1">
      <alignment horizontal="center" wrapText="1"/>
    </xf>
    <xf numFmtId="9" fontId="0" fillId="0" borderId="0" xfId="1" applyFont="1" applyAlignment="1">
      <alignment horizontal="center"/>
    </xf>
    <xf numFmtId="165" fontId="0" fillId="0" borderId="5" xfId="1" applyNumberFormat="1" applyFont="1" applyBorder="1" applyAlignment="1">
      <alignment horizontal="center"/>
    </xf>
    <xf numFmtId="164" fontId="0" fillId="0" borderId="6" xfId="1" applyNumberFormat="1" applyFont="1" applyBorder="1" applyAlignment="1">
      <alignment horizontal="center"/>
    </xf>
    <xf numFmtId="165" fontId="0" fillId="0" borderId="8" xfId="1" applyNumberFormat="1" applyFont="1" applyBorder="1" applyAlignment="1">
      <alignment horizontal="center"/>
    </xf>
    <xf numFmtId="164" fontId="0" fillId="0" borderId="9" xfId="1" applyNumberFormat="1" applyFont="1" applyBorder="1" applyAlignment="1">
      <alignment horizontal="center"/>
    </xf>
    <xf numFmtId="0" fontId="0" fillId="0" borderId="0" xfId="0" applyFill="1" applyBorder="1" applyAlignment="1">
      <alignment wrapText="1"/>
    </xf>
    <xf numFmtId="0" fontId="4" fillId="0" borderId="0" xfId="0" applyFont="1" applyAlignment="1">
      <alignment horizontal="center"/>
    </xf>
    <xf numFmtId="0" fontId="9" fillId="0" borderId="10" xfId="0" applyFont="1" applyBorder="1" applyAlignment="1">
      <alignment horizontal="center"/>
    </xf>
    <xf numFmtId="0" fontId="9" fillId="0" borderId="11" xfId="0" applyFont="1" applyBorder="1" applyAlignment="1">
      <alignment horizontal="center"/>
    </xf>
    <xf numFmtId="0" fontId="9" fillId="0" borderId="12"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0" fontId="4" fillId="0" borderId="9" xfId="0" applyFont="1" applyBorder="1" applyAlignment="1">
      <alignment horizontal="center"/>
    </xf>
    <xf numFmtId="0" fontId="3" fillId="0" borderId="4" xfId="0" applyFont="1" applyBorder="1" applyAlignment="1">
      <alignment horizontal="center" vertical="top" wrapText="1"/>
    </xf>
    <xf numFmtId="0" fontId="3" fillId="0" borderId="7" xfId="0" applyFont="1" applyBorder="1" applyAlignment="1">
      <alignment horizontal="center" wrapText="1"/>
    </xf>
    <xf numFmtId="0" fontId="10" fillId="0" borderId="13" xfId="0" applyFont="1" applyBorder="1" applyAlignment="1">
      <alignment horizontal="center"/>
    </xf>
    <xf numFmtId="0" fontId="10" fillId="0" borderId="15" xfId="0" applyFont="1" applyBorder="1" applyAlignment="1">
      <alignment horizontal="center"/>
    </xf>
    <xf numFmtId="0" fontId="8" fillId="0" borderId="4" xfId="0" applyFont="1" applyBorder="1" applyAlignment="1">
      <alignment horizontal="center"/>
    </xf>
    <xf numFmtId="0" fontId="8" fillId="0" borderId="7" xfId="0" applyFont="1" applyBorder="1" applyAlignment="1">
      <alignment horizontal="center"/>
    </xf>
    <xf numFmtId="0" fontId="8" fillId="0" borderId="0" xfId="0" applyFont="1" applyBorder="1" applyAlignment="1">
      <alignment horizontal="center"/>
    </xf>
    <xf numFmtId="0" fontId="4" fillId="0" borderId="0" xfId="0" applyFont="1" applyBorder="1" applyAlignment="1">
      <alignment horizontal="center"/>
    </xf>
    <xf numFmtId="164" fontId="4" fillId="0" borderId="5" xfId="1" applyNumberFormat="1" applyFont="1" applyBorder="1" applyAlignment="1">
      <alignment horizontal="center"/>
    </xf>
    <xf numFmtId="164" fontId="4" fillId="0" borderId="8" xfId="1" applyNumberFormat="1" applyFont="1" applyBorder="1" applyAlignment="1">
      <alignment horizontal="center"/>
    </xf>
    <xf numFmtId="164" fontId="4" fillId="0" borderId="6" xfId="1" applyNumberFormat="1" applyFont="1" applyBorder="1" applyAlignment="1">
      <alignment horizontal="center"/>
    </xf>
    <xf numFmtId="164" fontId="4" fillId="0" borderId="9" xfId="1" applyNumberFormat="1" applyFont="1" applyBorder="1" applyAlignment="1">
      <alignment horizontal="center"/>
    </xf>
    <xf numFmtId="0" fontId="4" fillId="0" borderId="17" xfId="0" applyFont="1" applyBorder="1" applyAlignment="1">
      <alignment horizontal="center"/>
    </xf>
    <xf numFmtId="0" fontId="4" fillId="0" borderId="18" xfId="0" applyFont="1" applyBorder="1" applyAlignment="1">
      <alignment horizontal="center"/>
    </xf>
    <xf numFmtId="164" fontId="4" fillId="0" borderId="20" xfId="1" applyNumberFormat="1" applyFont="1" applyBorder="1" applyAlignment="1">
      <alignment horizontal="center"/>
    </xf>
    <xf numFmtId="164" fontId="4" fillId="0" borderId="21" xfId="1" applyNumberFormat="1" applyFont="1" applyBorder="1" applyAlignment="1">
      <alignment horizontal="center"/>
    </xf>
    <xf numFmtId="0" fontId="5" fillId="0" borderId="0" xfId="0" applyFont="1" applyAlignment="1">
      <alignment horizontal="center" wrapText="1"/>
    </xf>
    <xf numFmtId="0" fontId="0" fillId="0" borderId="0" xfId="0" applyFill="1" applyBorder="1" applyAlignment="1">
      <alignment horizontal="center" wrapText="1"/>
    </xf>
    <xf numFmtId="0" fontId="6" fillId="0" borderId="1" xfId="0" applyFont="1" applyBorder="1" applyAlignment="1">
      <alignment horizontal="center"/>
    </xf>
    <xf numFmtId="0" fontId="6" fillId="0" borderId="2" xfId="0" applyFont="1" applyBorder="1" applyAlignment="1">
      <alignment horizontal="center"/>
    </xf>
    <xf numFmtId="0" fontId="6" fillId="0" borderId="3" xfId="0" applyFont="1" applyBorder="1" applyAlignment="1">
      <alignment horizont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9" fillId="0" borderId="16"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16" xfId="0" applyFont="1" applyBorder="1" applyAlignment="1">
      <alignment horizontal="center" vertical="center"/>
    </xf>
    <xf numFmtId="0" fontId="9" fillId="0" borderId="19" xfId="0" applyFont="1" applyBorder="1" applyAlignment="1">
      <alignment horizontal="center" vertical="center"/>
    </xf>
    <xf numFmtId="0" fontId="9" fillId="0" borderId="4" xfId="0" applyFont="1" applyBorder="1" applyAlignment="1">
      <alignment horizontal="center" vertical="center"/>
    </xf>
    <xf numFmtId="0" fontId="9" fillId="0" borderId="7" xfId="0" applyFont="1" applyBorder="1" applyAlignment="1">
      <alignment horizontal="center" vertical="center"/>
    </xf>
    <xf numFmtId="0" fontId="9" fillId="0" borderId="4" xfId="0" applyFont="1" applyBorder="1" applyAlignment="1">
      <alignment horizont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164" fontId="4" fillId="0" borderId="5" xfId="1" applyNumberFormat="1" applyFont="1" applyBorder="1" applyAlignment="1">
      <alignment horizontal="center" vertical="center"/>
    </xf>
    <xf numFmtId="164" fontId="4" fillId="0" borderId="6" xfId="1" applyNumberFormat="1" applyFont="1" applyBorder="1" applyAlignment="1">
      <alignment horizontal="center" vertical="center"/>
    </xf>
    <xf numFmtId="164" fontId="4" fillId="0" borderId="8" xfId="1" applyNumberFormat="1" applyFont="1" applyBorder="1" applyAlignment="1">
      <alignment horizontal="center" vertical="center"/>
    </xf>
    <xf numFmtId="164" fontId="4" fillId="0" borderId="9" xfId="1" applyNumberFormat="1" applyFont="1" applyBorder="1" applyAlignment="1">
      <alignment horizontal="center" vertical="center"/>
    </xf>
    <xf numFmtId="0" fontId="7" fillId="0" borderId="13" xfId="0" applyFont="1" applyBorder="1" applyAlignment="1">
      <alignment horizontal="center"/>
    </xf>
    <xf numFmtId="0" fontId="7" fillId="0" borderId="14" xfId="0" applyFont="1" applyBorder="1" applyAlignment="1">
      <alignment horizontal="center"/>
    </xf>
    <xf numFmtId="0" fontId="7" fillId="0" borderId="15"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5"/>
  <sheetViews>
    <sheetView workbookViewId="0">
      <selection activeCell="A2" sqref="A2:D3"/>
    </sheetView>
  </sheetViews>
  <sheetFormatPr defaultRowHeight="15" x14ac:dyDescent="0.25"/>
  <cols>
    <col min="1" max="1" width="18.42578125" bestFit="1" customWidth="1"/>
    <col min="2" max="2" width="43.28515625" bestFit="1" customWidth="1"/>
    <col min="3" max="3" width="48.7109375" bestFit="1" customWidth="1"/>
    <col min="4" max="4" width="49.42578125" bestFit="1" customWidth="1"/>
    <col min="7" max="7" width="54.42578125" bestFit="1" customWidth="1"/>
    <col min="8" max="8" width="7" bestFit="1" customWidth="1"/>
    <col min="9" max="9" width="23.7109375" bestFit="1" customWidth="1"/>
    <col min="10" max="10" width="20.42578125" bestFit="1" customWidth="1"/>
  </cols>
  <sheetData>
    <row r="2" spans="1:9" ht="15" customHeight="1" x14ac:dyDescent="0.25">
      <c r="A2" s="57" t="s">
        <v>54</v>
      </c>
      <c r="B2" s="57"/>
      <c r="C2" s="57"/>
      <c r="D2" s="57"/>
    </row>
    <row r="3" spans="1:9" ht="15.75" thickBot="1" x14ac:dyDescent="0.3">
      <c r="A3" s="57"/>
      <c r="B3" s="57"/>
      <c r="C3" s="57"/>
      <c r="D3" s="57"/>
    </row>
    <row r="4" spans="1:9" ht="19.5" thickBot="1" x14ac:dyDescent="0.35">
      <c r="G4" s="18" t="s">
        <v>25</v>
      </c>
      <c r="H4" s="19" t="s">
        <v>24</v>
      </c>
      <c r="I4" s="20" t="s">
        <v>23</v>
      </c>
    </row>
    <row r="5" spans="1:9" ht="20.25" thickTop="1" thickBot="1" x14ac:dyDescent="0.35">
      <c r="A5" s="59" t="s">
        <v>3</v>
      </c>
      <c r="B5" s="60"/>
      <c r="C5" s="60"/>
      <c r="D5" s="61"/>
      <c r="G5" s="8" t="s">
        <v>19</v>
      </c>
      <c r="H5" s="9">
        <v>1</v>
      </c>
      <c r="I5" s="10">
        <f>COUNTIF(B7:D35, 1)</f>
        <v>27</v>
      </c>
    </row>
    <row r="6" spans="1:9" ht="15.75" thickTop="1" x14ac:dyDescent="0.25">
      <c r="A6" s="5" t="s">
        <v>40</v>
      </c>
      <c r="B6" s="6" t="s">
        <v>0</v>
      </c>
      <c r="C6" s="6" t="s">
        <v>1</v>
      </c>
      <c r="D6" s="7" t="s">
        <v>2</v>
      </c>
      <c r="G6" s="8" t="s">
        <v>20</v>
      </c>
      <c r="H6" s="9">
        <v>2</v>
      </c>
      <c r="I6" s="10">
        <f>COUNTIF(B7:D35, 2)</f>
        <v>13</v>
      </c>
    </row>
    <row r="7" spans="1:9" x14ac:dyDescent="0.25">
      <c r="A7" s="8" t="s">
        <v>4</v>
      </c>
      <c r="B7" s="9">
        <v>1</v>
      </c>
      <c r="C7" s="9">
        <v>3</v>
      </c>
      <c r="D7" s="10">
        <v>1</v>
      </c>
      <c r="G7" s="8" t="s">
        <v>21</v>
      </c>
      <c r="H7" s="9">
        <v>3</v>
      </c>
      <c r="I7" s="10">
        <f>COUNTIF(B7:D35, 3)</f>
        <v>7</v>
      </c>
    </row>
    <row r="8" spans="1:9" x14ac:dyDescent="0.25">
      <c r="A8" s="8" t="s">
        <v>5</v>
      </c>
      <c r="B8" s="9">
        <v>2</v>
      </c>
      <c r="C8" s="9">
        <v>4</v>
      </c>
      <c r="D8" s="11">
        <v>5</v>
      </c>
      <c r="G8" s="8" t="s">
        <v>22</v>
      </c>
      <c r="H8" s="9">
        <v>4</v>
      </c>
      <c r="I8" s="10">
        <f>COUNTIF(B7:D35, 4)</f>
        <v>6</v>
      </c>
    </row>
    <row r="9" spans="1:9" x14ac:dyDescent="0.25">
      <c r="A9" s="8" t="s">
        <v>6</v>
      </c>
      <c r="B9" s="12">
        <v>5</v>
      </c>
      <c r="C9" s="9">
        <v>4</v>
      </c>
      <c r="D9" s="10">
        <v>4</v>
      </c>
      <c r="G9" s="8" t="s">
        <v>27</v>
      </c>
      <c r="H9" s="12">
        <v>5</v>
      </c>
      <c r="I9" s="10">
        <f>COUNTIF(B7:D35,5)</f>
        <v>4</v>
      </c>
    </row>
    <row r="10" spans="1:9" ht="15.75" thickBot="1" x14ac:dyDescent="0.3">
      <c r="A10" s="8" t="s">
        <v>7</v>
      </c>
      <c r="B10" s="9">
        <v>2</v>
      </c>
      <c r="C10" s="9">
        <v>4</v>
      </c>
      <c r="D10" s="10">
        <v>1</v>
      </c>
      <c r="G10" s="13" t="s">
        <v>28</v>
      </c>
      <c r="H10" s="14">
        <v>6</v>
      </c>
      <c r="I10" s="16">
        <f>COUNTIF(B7:D35,6)</f>
        <v>3</v>
      </c>
    </row>
    <row r="11" spans="1:9" ht="15.75" customHeight="1" thickBot="1" x14ac:dyDescent="0.3">
      <c r="A11" s="13" t="s">
        <v>8</v>
      </c>
      <c r="B11" s="14">
        <v>6</v>
      </c>
      <c r="C11" s="15">
        <v>3</v>
      </c>
      <c r="D11" s="16">
        <v>1</v>
      </c>
      <c r="G11" s="1"/>
      <c r="H11" s="1"/>
      <c r="I11" s="1"/>
    </row>
    <row r="12" spans="1:9" ht="15.75" thickBot="1" x14ac:dyDescent="0.3">
      <c r="A12" s="1"/>
      <c r="B12" s="1"/>
      <c r="C12" s="1"/>
      <c r="D12" s="1"/>
      <c r="G12" s="1"/>
      <c r="H12" s="1"/>
      <c r="I12" s="1"/>
    </row>
    <row r="13" spans="1:9" ht="19.5" thickBot="1" x14ac:dyDescent="0.35">
      <c r="A13" s="59" t="s">
        <v>9</v>
      </c>
      <c r="B13" s="60"/>
      <c r="C13" s="60"/>
      <c r="D13" s="61"/>
      <c r="G13" s="21" t="s">
        <v>46</v>
      </c>
      <c r="H13" s="22" t="s">
        <v>23</v>
      </c>
      <c r="I13" s="23" t="s">
        <v>39</v>
      </c>
    </row>
    <row r="14" spans="1:9" ht="30.75" thickTop="1" x14ac:dyDescent="0.25">
      <c r="A14" s="5" t="s">
        <v>40</v>
      </c>
      <c r="B14" s="6" t="s">
        <v>45</v>
      </c>
      <c r="C14" s="6" t="s">
        <v>11</v>
      </c>
      <c r="D14" s="7" t="s">
        <v>12</v>
      </c>
      <c r="G14" s="41" t="s">
        <v>37</v>
      </c>
      <c r="H14" s="24">
        <f>SUM(I5,I7)</f>
        <v>34</v>
      </c>
      <c r="I14" s="25">
        <f>(H14/53)</f>
        <v>0.64150943396226412</v>
      </c>
    </row>
    <row r="15" spans="1:9" ht="30.75" thickBot="1" x14ac:dyDescent="0.3">
      <c r="A15" s="8" t="s">
        <v>4</v>
      </c>
      <c r="B15" s="9">
        <v>2</v>
      </c>
      <c r="C15" s="12">
        <v>5</v>
      </c>
      <c r="D15" s="10">
        <v>1</v>
      </c>
      <c r="G15" s="42" t="s">
        <v>38</v>
      </c>
      <c r="H15" s="15">
        <f>SUM(I6,I8)</f>
        <v>19</v>
      </c>
      <c r="I15" s="26">
        <f>(H15/53)</f>
        <v>0.35849056603773582</v>
      </c>
    </row>
    <row r="16" spans="1:9" x14ac:dyDescent="0.25">
      <c r="A16" s="8" t="s">
        <v>5</v>
      </c>
      <c r="B16" s="9">
        <v>3</v>
      </c>
      <c r="C16" s="9">
        <v>1</v>
      </c>
      <c r="D16" s="10">
        <v>1</v>
      </c>
      <c r="G16" s="1"/>
      <c r="H16" s="1"/>
      <c r="I16" s="1"/>
    </row>
    <row r="17" spans="1:9" x14ac:dyDescent="0.25">
      <c r="A17" s="8" t="s">
        <v>6</v>
      </c>
      <c r="B17" s="9">
        <v>1</v>
      </c>
      <c r="C17" s="9">
        <v>1</v>
      </c>
      <c r="D17" s="10">
        <v>2</v>
      </c>
      <c r="G17" s="27"/>
      <c r="H17" s="1"/>
      <c r="I17" s="28"/>
    </row>
    <row r="18" spans="1:9" ht="15.75" thickBot="1" x14ac:dyDescent="0.3">
      <c r="A18" s="8" t="s">
        <v>7</v>
      </c>
      <c r="B18" s="9">
        <v>1</v>
      </c>
      <c r="C18" s="9">
        <v>1</v>
      </c>
      <c r="D18" s="11">
        <v>6</v>
      </c>
      <c r="G18" s="1"/>
      <c r="H18" s="1"/>
      <c r="I18" s="1"/>
    </row>
    <row r="19" spans="1:9" ht="19.5" thickBot="1" x14ac:dyDescent="0.35">
      <c r="A19" s="13" t="s">
        <v>8</v>
      </c>
      <c r="B19" s="15">
        <v>2</v>
      </c>
      <c r="C19" s="15">
        <v>2</v>
      </c>
      <c r="D19" s="16">
        <v>2</v>
      </c>
      <c r="G19" s="21" t="s">
        <v>53</v>
      </c>
      <c r="H19" s="22" t="s">
        <v>23</v>
      </c>
      <c r="I19" s="23" t="s">
        <v>47</v>
      </c>
    </row>
    <row r="20" spans="1:9" ht="15.75" thickBot="1" x14ac:dyDescent="0.3">
      <c r="A20" s="1"/>
      <c r="B20" s="1"/>
      <c r="C20" s="1"/>
      <c r="D20" s="1"/>
      <c r="G20" s="8" t="s">
        <v>48</v>
      </c>
      <c r="H20" s="29">
        <f>((I14*(2/3))*(4/5))</f>
        <v>0.34213836477987419</v>
      </c>
      <c r="I20" s="30">
        <f t="shared" ref="I20:I24" si="0">H20</f>
        <v>0.34213836477987419</v>
      </c>
    </row>
    <row r="21" spans="1:9" ht="19.5" thickBot="1" x14ac:dyDescent="0.35">
      <c r="A21" s="59" t="s">
        <v>6</v>
      </c>
      <c r="B21" s="60"/>
      <c r="C21" s="60"/>
      <c r="D21" s="61"/>
      <c r="G21" s="8" t="s">
        <v>49</v>
      </c>
      <c r="H21" s="29">
        <f>((I14*(1/3))*(4/5))</f>
        <v>0.1710691823899371</v>
      </c>
      <c r="I21" s="30">
        <f t="shared" si="0"/>
        <v>0.1710691823899371</v>
      </c>
    </row>
    <row r="22" spans="1:9" ht="15.75" thickTop="1" x14ac:dyDescent="0.25">
      <c r="A22" s="5" t="s">
        <v>40</v>
      </c>
      <c r="B22" s="6" t="s">
        <v>13</v>
      </c>
      <c r="C22" s="6" t="s">
        <v>41</v>
      </c>
      <c r="D22" s="7" t="s">
        <v>26</v>
      </c>
      <c r="G22" s="8" t="s">
        <v>50</v>
      </c>
      <c r="H22" s="29">
        <f>(1 - (SUM(H20:H21,H23:H24)))</f>
        <v>0.20000000000000007</v>
      </c>
      <c r="I22" s="30">
        <f t="shared" si="0"/>
        <v>0.20000000000000007</v>
      </c>
    </row>
    <row r="23" spans="1:9" x14ac:dyDescent="0.25">
      <c r="A23" s="8" t="s">
        <v>4</v>
      </c>
      <c r="B23" s="9">
        <v>1</v>
      </c>
      <c r="C23" s="9">
        <v>1</v>
      </c>
      <c r="D23" s="10">
        <v>3</v>
      </c>
      <c r="G23" s="8" t="s">
        <v>51</v>
      </c>
      <c r="H23" s="29">
        <f>((I15*(2/3))*(4/5))</f>
        <v>0.1911949685534591</v>
      </c>
      <c r="I23" s="30">
        <f t="shared" si="0"/>
        <v>0.1911949685534591</v>
      </c>
    </row>
    <row r="24" spans="1:9" ht="15.75" thickBot="1" x14ac:dyDescent="0.3">
      <c r="A24" s="8" t="s">
        <v>5</v>
      </c>
      <c r="B24" s="9">
        <v>1</v>
      </c>
      <c r="C24" s="9">
        <v>1</v>
      </c>
      <c r="D24" s="10">
        <v>1</v>
      </c>
      <c r="G24" s="13" t="s">
        <v>52</v>
      </c>
      <c r="H24" s="31">
        <f>((I15*(1/3))*(4/5))</f>
        <v>9.5597484276729552E-2</v>
      </c>
      <c r="I24" s="32">
        <f t="shared" si="0"/>
        <v>9.5597484276729552E-2</v>
      </c>
    </row>
    <row r="25" spans="1:9" x14ac:dyDescent="0.25">
      <c r="A25" s="8" t="s">
        <v>6</v>
      </c>
      <c r="B25" s="9">
        <v>2</v>
      </c>
      <c r="C25" s="9">
        <v>1</v>
      </c>
      <c r="D25" s="10">
        <v>1</v>
      </c>
      <c r="H25" s="4"/>
      <c r="I25" s="3"/>
    </row>
    <row r="26" spans="1:9" x14ac:dyDescent="0.25">
      <c r="A26" s="8" t="s">
        <v>7</v>
      </c>
      <c r="B26" s="9">
        <v>1</v>
      </c>
      <c r="C26" s="9">
        <v>1</v>
      </c>
      <c r="D26" s="10">
        <v>2</v>
      </c>
    </row>
    <row r="27" spans="1:9" ht="15.75" customHeight="1" thickBot="1" x14ac:dyDescent="0.3">
      <c r="A27" s="13" t="s">
        <v>8</v>
      </c>
      <c r="B27" s="15">
        <v>2</v>
      </c>
      <c r="C27" s="15">
        <v>4</v>
      </c>
      <c r="D27" s="16">
        <v>4</v>
      </c>
      <c r="G27" s="58" t="s">
        <v>55</v>
      </c>
    </row>
    <row r="28" spans="1:9" ht="15.75" thickBot="1" x14ac:dyDescent="0.3">
      <c r="A28" s="1"/>
      <c r="B28" s="1"/>
      <c r="C28" s="1"/>
      <c r="D28" s="1"/>
      <c r="G28" s="58"/>
    </row>
    <row r="29" spans="1:9" ht="19.5" thickBot="1" x14ac:dyDescent="0.35">
      <c r="A29" s="59" t="s">
        <v>15</v>
      </c>
      <c r="B29" s="60"/>
      <c r="C29" s="60"/>
      <c r="D29" s="61"/>
      <c r="G29" s="33"/>
    </row>
    <row r="30" spans="1:9" ht="15.75" thickTop="1" x14ac:dyDescent="0.25">
      <c r="A30" s="5" t="s">
        <v>40</v>
      </c>
      <c r="B30" s="6" t="s">
        <v>44</v>
      </c>
      <c r="C30" s="6" t="s">
        <v>43</v>
      </c>
      <c r="D30" s="7" t="s">
        <v>42</v>
      </c>
    </row>
    <row r="31" spans="1:9" x14ac:dyDescent="0.25">
      <c r="A31" s="8" t="s">
        <v>4</v>
      </c>
      <c r="B31" s="9">
        <v>1</v>
      </c>
      <c r="C31" s="9">
        <v>3</v>
      </c>
      <c r="D31" s="10">
        <v>1</v>
      </c>
    </row>
    <row r="32" spans="1:9" x14ac:dyDescent="0.25">
      <c r="A32" s="8" t="s">
        <v>5</v>
      </c>
      <c r="B32" s="9">
        <v>1</v>
      </c>
      <c r="C32" s="9">
        <v>3</v>
      </c>
      <c r="D32" s="10">
        <v>3</v>
      </c>
    </row>
    <row r="33" spans="1:4" x14ac:dyDescent="0.25">
      <c r="A33" s="8" t="s">
        <v>6</v>
      </c>
      <c r="B33" s="9">
        <v>2</v>
      </c>
      <c r="C33" s="9">
        <v>1</v>
      </c>
      <c r="D33" s="10">
        <v>2</v>
      </c>
    </row>
    <row r="34" spans="1:4" x14ac:dyDescent="0.25">
      <c r="A34" s="8" t="s">
        <v>7</v>
      </c>
      <c r="B34" s="9">
        <v>2</v>
      </c>
      <c r="C34" s="9">
        <v>1</v>
      </c>
      <c r="D34" s="10">
        <v>1</v>
      </c>
    </row>
    <row r="35" spans="1:4" ht="15.75" thickBot="1" x14ac:dyDescent="0.3">
      <c r="A35" s="13" t="s">
        <v>8</v>
      </c>
      <c r="B35" s="14">
        <v>6</v>
      </c>
      <c r="C35" s="15">
        <v>1</v>
      </c>
      <c r="D35" s="17">
        <v>5</v>
      </c>
    </row>
  </sheetData>
  <mergeCells count="6">
    <mergeCell ref="A2:D3"/>
    <mergeCell ref="G27:G28"/>
    <mergeCell ref="A29:D29"/>
    <mergeCell ref="A21:D21"/>
    <mergeCell ref="A13:D13"/>
    <mergeCell ref="A5:D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5"/>
  <sheetViews>
    <sheetView tabSelected="1" zoomScaleNormal="100" workbookViewId="0">
      <selection activeCell="G46" sqref="G46"/>
    </sheetView>
  </sheetViews>
  <sheetFormatPr defaultRowHeight="15" x14ac:dyDescent="0.25"/>
  <cols>
    <col min="1" max="1" width="9.140625" style="2"/>
    <col min="2" max="2" width="27.85546875" style="2" customWidth="1"/>
    <col min="3" max="3" width="42.5703125" style="2" bestFit="1" customWidth="1"/>
    <col min="4" max="4" width="28.42578125" style="2" bestFit="1" customWidth="1"/>
    <col min="5" max="5" width="28.140625" style="2" bestFit="1" customWidth="1"/>
    <col min="6" max="6" width="7.28515625" style="2" customWidth="1"/>
    <col min="7" max="8" width="13.7109375" style="2" bestFit="1" customWidth="1"/>
    <col min="9" max="9" width="8.5703125" style="2" customWidth="1"/>
    <col min="10" max="10" width="13.7109375" style="2" bestFit="1" customWidth="1"/>
    <col min="11" max="16384" width="9.140625" style="2"/>
  </cols>
  <sheetData>
    <row r="2" spans="2:9" ht="15" customHeight="1" x14ac:dyDescent="0.25">
      <c r="C2" s="57" t="s">
        <v>56</v>
      </c>
      <c r="D2" s="57"/>
      <c r="E2" s="57"/>
      <c r="F2" s="57"/>
    </row>
    <row r="3" spans="2:9" x14ac:dyDescent="0.25">
      <c r="C3" s="57"/>
      <c r="D3" s="57"/>
      <c r="E3" s="57"/>
      <c r="F3" s="57"/>
    </row>
    <row r="4" spans="2:9" ht="15.75" thickBot="1" x14ac:dyDescent="0.3"/>
    <row r="5" spans="2:9" ht="21.75" thickBot="1" x14ac:dyDescent="0.4">
      <c r="B5" s="62" t="s">
        <v>34</v>
      </c>
      <c r="C5" s="63"/>
      <c r="D5" s="63"/>
      <c r="E5" s="63"/>
      <c r="F5" s="64"/>
      <c r="H5" s="43" t="s">
        <v>35</v>
      </c>
      <c r="I5" s="44" t="s">
        <v>23</v>
      </c>
    </row>
    <row r="6" spans="2:9" ht="15.75" thickTop="1" x14ac:dyDescent="0.25">
      <c r="B6" s="35" t="s">
        <v>40</v>
      </c>
      <c r="C6" s="36" t="s">
        <v>0</v>
      </c>
      <c r="D6" s="36" t="s">
        <v>1</v>
      </c>
      <c r="E6" s="36" t="s">
        <v>2</v>
      </c>
      <c r="F6" s="37" t="s">
        <v>23</v>
      </c>
      <c r="H6" s="45" t="s">
        <v>29</v>
      </c>
      <c r="I6" s="39">
        <f>SUM(F7,F20,F33,F46)</f>
        <v>382</v>
      </c>
    </row>
    <row r="7" spans="2:9" x14ac:dyDescent="0.25">
      <c r="B7" s="65" t="s">
        <v>29</v>
      </c>
      <c r="C7" s="53">
        <v>70</v>
      </c>
      <c r="D7" s="53">
        <v>16</v>
      </c>
      <c r="E7" s="53">
        <v>91</v>
      </c>
      <c r="F7" s="54">
        <f>SUM(C7:E7)</f>
        <v>177</v>
      </c>
      <c r="H7" s="45" t="s">
        <v>30</v>
      </c>
      <c r="I7" s="39">
        <f>SUM(F9,F22,F35,F48)</f>
        <v>505</v>
      </c>
    </row>
    <row r="8" spans="2:9" x14ac:dyDescent="0.25">
      <c r="B8" s="66"/>
      <c r="C8" s="55">
        <f>(C7/(SUM(C7,C9,C11,C13,C15)))</f>
        <v>0.52631578947368418</v>
      </c>
      <c r="D8" s="55">
        <f t="shared" ref="D8:F8" si="0">(D7/(SUM(D7,D9,D11,D13,D15)))</f>
        <v>0.12030075187969924</v>
      </c>
      <c r="E8" s="55">
        <f t="shared" si="0"/>
        <v>0.68421052631578949</v>
      </c>
      <c r="F8" s="56">
        <f t="shared" si="0"/>
        <v>0.44360902255639095</v>
      </c>
      <c r="H8" s="45" t="s">
        <v>36</v>
      </c>
      <c r="I8" s="39">
        <f>SUM(F11,F24,F37,F50)</f>
        <v>296</v>
      </c>
    </row>
    <row r="9" spans="2:9" x14ac:dyDescent="0.25">
      <c r="B9" s="67" t="s">
        <v>30</v>
      </c>
      <c r="C9" s="53">
        <v>56</v>
      </c>
      <c r="D9" s="53">
        <v>29</v>
      </c>
      <c r="E9" s="53">
        <v>33</v>
      </c>
      <c r="F9" s="54">
        <f t="shared" ref="F9:F15" si="1">SUM(C9:E9)</f>
        <v>118</v>
      </c>
      <c r="H9" s="45" t="s">
        <v>32</v>
      </c>
      <c r="I9" s="39">
        <f>SUM(F13,F26,F39,F52)</f>
        <v>288</v>
      </c>
    </row>
    <row r="10" spans="2:9" ht="15.75" thickBot="1" x14ac:dyDescent="0.3">
      <c r="B10" s="68"/>
      <c r="C10" s="55">
        <f>(C9/(SUM(C7,C9,C11,C13,C15)))</f>
        <v>0.42105263157894735</v>
      </c>
      <c r="D10" s="55">
        <f t="shared" ref="D10:F10" si="2">(D9/(SUM(D7,D9,D11,D13,D15)))</f>
        <v>0.21804511278195488</v>
      </c>
      <c r="E10" s="55">
        <f t="shared" si="2"/>
        <v>0.24812030075187969</v>
      </c>
      <c r="F10" s="56">
        <f t="shared" si="2"/>
        <v>0.2957393483709273</v>
      </c>
      <c r="H10" s="46" t="s">
        <v>33</v>
      </c>
      <c r="I10" s="40">
        <f>SUM(F15,F28,F41,F54)</f>
        <v>125</v>
      </c>
    </row>
    <row r="11" spans="2:9" x14ac:dyDescent="0.25">
      <c r="B11" s="67" t="s">
        <v>31</v>
      </c>
      <c r="C11" s="38">
        <v>5</v>
      </c>
      <c r="D11" s="38">
        <v>20</v>
      </c>
      <c r="E11" s="38">
        <v>4</v>
      </c>
      <c r="F11" s="39">
        <f t="shared" si="1"/>
        <v>29</v>
      </c>
    </row>
    <row r="12" spans="2:9" x14ac:dyDescent="0.25">
      <c r="B12" s="68"/>
      <c r="C12" s="49">
        <f>(C11/(SUM(C7,C9,C11,C13,C15)))</f>
        <v>3.7593984962406013E-2</v>
      </c>
      <c r="D12" s="49">
        <f t="shared" ref="D12:F12" si="3">(D11/(SUM(D7,D9,D11,D13,D15)))</f>
        <v>0.15037593984962405</v>
      </c>
      <c r="E12" s="49">
        <f t="shared" si="3"/>
        <v>3.007518796992481E-2</v>
      </c>
      <c r="F12" s="51">
        <f t="shared" si="3"/>
        <v>7.2681704260651625E-2</v>
      </c>
    </row>
    <row r="13" spans="2:9" x14ac:dyDescent="0.25">
      <c r="B13" s="67" t="s">
        <v>32</v>
      </c>
      <c r="C13" s="53">
        <v>1</v>
      </c>
      <c r="D13" s="53">
        <v>43</v>
      </c>
      <c r="E13" s="53">
        <v>4</v>
      </c>
      <c r="F13" s="54">
        <f t="shared" si="1"/>
        <v>48</v>
      </c>
    </row>
    <row r="14" spans="2:9" x14ac:dyDescent="0.25">
      <c r="B14" s="68"/>
      <c r="C14" s="55">
        <f>(C13/(SUM(C7,C9,C11,C13,C15)))</f>
        <v>7.5187969924812026E-3</v>
      </c>
      <c r="D14" s="55">
        <f t="shared" ref="D14:F14" si="4">(D13/(SUM(D7,D9,D11,D13,D15)))</f>
        <v>0.32330827067669171</v>
      </c>
      <c r="E14" s="55">
        <f t="shared" si="4"/>
        <v>3.007518796992481E-2</v>
      </c>
      <c r="F14" s="56">
        <f t="shared" si="4"/>
        <v>0.12030075187969924</v>
      </c>
      <c r="H14" s="47"/>
      <c r="I14" s="48"/>
    </row>
    <row r="15" spans="2:9" x14ac:dyDescent="0.25">
      <c r="B15" s="69" t="s">
        <v>33</v>
      </c>
      <c r="C15" s="38">
        <v>1</v>
      </c>
      <c r="D15" s="38">
        <v>25</v>
      </c>
      <c r="E15" s="38">
        <v>1</v>
      </c>
      <c r="F15" s="39">
        <f t="shared" si="1"/>
        <v>27</v>
      </c>
    </row>
    <row r="16" spans="2:9" ht="15.75" thickBot="1" x14ac:dyDescent="0.3">
      <c r="B16" s="70"/>
      <c r="C16" s="50">
        <f>(C15/(SUM(C7,C9,C11,C13,C15)))</f>
        <v>7.5187969924812026E-3</v>
      </c>
      <c r="D16" s="50">
        <f t="shared" ref="D16:F16" si="5">(D15/(SUM(D7,D9,D11,D13,D15)))</f>
        <v>0.18796992481203006</v>
      </c>
      <c r="E16" s="50">
        <f t="shared" si="5"/>
        <v>7.5187969924812026E-3</v>
      </c>
      <c r="F16" s="52">
        <f t="shared" si="5"/>
        <v>6.7669172932330823E-2</v>
      </c>
    </row>
    <row r="17" spans="2:6" ht="15.75" thickBot="1" x14ac:dyDescent="0.3">
      <c r="B17" s="34"/>
      <c r="C17" s="34"/>
      <c r="D17" s="34"/>
      <c r="E17" s="34"/>
      <c r="F17" s="34"/>
    </row>
    <row r="18" spans="2:6" ht="21.75" thickBot="1" x14ac:dyDescent="0.3">
      <c r="B18" s="72" t="s">
        <v>9</v>
      </c>
      <c r="C18" s="73"/>
      <c r="D18" s="73"/>
      <c r="E18" s="73"/>
      <c r="F18" s="74"/>
    </row>
    <row r="19" spans="2:6" ht="15.75" thickTop="1" x14ac:dyDescent="0.25">
      <c r="B19" s="75" t="s">
        <v>40</v>
      </c>
      <c r="C19" s="76" t="s">
        <v>10</v>
      </c>
      <c r="D19" s="76" t="s">
        <v>11</v>
      </c>
      <c r="E19" s="76" t="s">
        <v>12</v>
      </c>
      <c r="F19" s="77" t="s">
        <v>23</v>
      </c>
    </row>
    <row r="20" spans="2:6" x14ac:dyDescent="0.25">
      <c r="B20" s="67" t="s">
        <v>29</v>
      </c>
      <c r="C20" s="78">
        <v>13</v>
      </c>
      <c r="D20" s="78">
        <v>39</v>
      </c>
      <c r="E20" s="78">
        <v>29</v>
      </c>
      <c r="F20" s="79">
        <f>SUM(C20:E20)</f>
        <v>81</v>
      </c>
    </row>
    <row r="21" spans="2:6" x14ac:dyDescent="0.25">
      <c r="B21" s="69"/>
      <c r="C21" s="80">
        <f>(C20/(SUM(C20,C22,C24,C26,C28)))</f>
        <v>9.7744360902255634E-2</v>
      </c>
      <c r="D21" s="80">
        <f t="shared" ref="D21:F21" si="6">(D20/(SUM(D20,D22,D24,D26,D28)))</f>
        <v>0.2932330827067669</v>
      </c>
      <c r="E21" s="80">
        <f t="shared" si="6"/>
        <v>0.21804511278195488</v>
      </c>
      <c r="F21" s="81">
        <f t="shared" si="6"/>
        <v>0.20300751879699247</v>
      </c>
    </row>
    <row r="22" spans="2:6" x14ac:dyDescent="0.25">
      <c r="B22" s="69" t="s">
        <v>30</v>
      </c>
      <c r="C22" s="78">
        <v>44</v>
      </c>
      <c r="D22" s="78">
        <v>43</v>
      </c>
      <c r="E22" s="78">
        <v>35</v>
      </c>
      <c r="F22" s="79">
        <f t="shared" ref="F22:F28" si="7">SUM(C22:E22)</f>
        <v>122</v>
      </c>
    </row>
    <row r="23" spans="2:6" x14ac:dyDescent="0.25">
      <c r="B23" s="69"/>
      <c r="C23" s="80">
        <f>(C22/(SUM(C20,C22,C24,C26,C28)))</f>
        <v>0.33082706766917291</v>
      </c>
      <c r="D23" s="80">
        <f t="shared" ref="D23:F23" si="8">(D22/(SUM(D20,D22,D24,D26,D28)))</f>
        <v>0.32330827067669171</v>
      </c>
      <c r="E23" s="80">
        <f t="shared" si="8"/>
        <v>0.26315789473684209</v>
      </c>
      <c r="F23" s="81">
        <f t="shared" si="8"/>
        <v>0.30576441102756891</v>
      </c>
    </row>
    <row r="24" spans="2:6" x14ac:dyDescent="0.25">
      <c r="B24" s="69" t="s">
        <v>31</v>
      </c>
      <c r="C24" s="78">
        <v>41</v>
      </c>
      <c r="D24" s="78">
        <v>27</v>
      </c>
      <c r="E24" s="78">
        <v>29</v>
      </c>
      <c r="F24" s="79">
        <f t="shared" si="7"/>
        <v>97</v>
      </c>
    </row>
    <row r="25" spans="2:6" x14ac:dyDescent="0.25">
      <c r="B25" s="69"/>
      <c r="C25" s="80">
        <f>(C24/(SUM(C20,C22,C24,C26,C28)))</f>
        <v>0.30827067669172931</v>
      </c>
      <c r="D25" s="80">
        <f t="shared" ref="D25:F25" si="9">(D24/(SUM(D20,D22,D24,D26,D28)))</f>
        <v>0.20300751879699247</v>
      </c>
      <c r="E25" s="80">
        <f t="shared" si="9"/>
        <v>0.21804511278195488</v>
      </c>
      <c r="F25" s="81">
        <f t="shared" si="9"/>
        <v>0.24310776942355888</v>
      </c>
    </row>
    <row r="26" spans="2:6" x14ac:dyDescent="0.25">
      <c r="B26" s="69" t="s">
        <v>32</v>
      </c>
      <c r="C26" s="78">
        <v>26</v>
      </c>
      <c r="D26" s="78">
        <v>12</v>
      </c>
      <c r="E26" s="78">
        <v>25</v>
      </c>
      <c r="F26" s="79">
        <f t="shared" si="7"/>
        <v>63</v>
      </c>
    </row>
    <row r="27" spans="2:6" x14ac:dyDescent="0.25">
      <c r="B27" s="69"/>
      <c r="C27" s="80">
        <f>(C26/(SUM(C20,C22,C24,C26,C28)))</f>
        <v>0.19548872180451127</v>
      </c>
      <c r="D27" s="80">
        <f t="shared" ref="D27:F27" si="10">(D26/(SUM(D20,D22,D24,D26,D28)))</f>
        <v>9.0225563909774431E-2</v>
      </c>
      <c r="E27" s="80">
        <f t="shared" si="10"/>
        <v>0.18796992481203006</v>
      </c>
      <c r="F27" s="81">
        <f t="shared" si="10"/>
        <v>0.15789473684210525</v>
      </c>
    </row>
    <row r="28" spans="2:6" x14ac:dyDescent="0.25">
      <c r="B28" s="69" t="s">
        <v>33</v>
      </c>
      <c r="C28" s="78">
        <v>9</v>
      </c>
      <c r="D28" s="78">
        <v>12</v>
      </c>
      <c r="E28" s="78">
        <v>15</v>
      </c>
      <c r="F28" s="79">
        <f t="shared" si="7"/>
        <v>36</v>
      </c>
    </row>
    <row r="29" spans="2:6" ht="15.75" thickBot="1" x14ac:dyDescent="0.3">
      <c r="B29" s="70"/>
      <c r="C29" s="82">
        <f>(C28/(SUM(C20,C22,C24,C26,C28)))</f>
        <v>6.7669172932330823E-2</v>
      </c>
      <c r="D29" s="82">
        <f t="shared" ref="D29:F29" si="11">(D28/(SUM(D20,D22,D24,D26,D28)))</f>
        <v>9.0225563909774431E-2</v>
      </c>
      <c r="E29" s="82">
        <f t="shared" si="11"/>
        <v>0.11278195488721804</v>
      </c>
      <c r="F29" s="83">
        <f t="shared" si="11"/>
        <v>9.0225563909774431E-2</v>
      </c>
    </row>
    <row r="30" spans="2:6" ht="15.75" thickBot="1" x14ac:dyDescent="0.3">
      <c r="B30" s="34"/>
      <c r="C30" s="34"/>
      <c r="D30" s="34"/>
      <c r="E30" s="34"/>
      <c r="F30" s="34"/>
    </row>
    <row r="31" spans="2:6" ht="21.75" thickBot="1" x14ac:dyDescent="0.4">
      <c r="B31" s="84" t="s">
        <v>6</v>
      </c>
      <c r="C31" s="85"/>
      <c r="D31" s="85"/>
      <c r="E31" s="85"/>
      <c r="F31" s="86"/>
    </row>
    <row r="32" spans="2:6" ht="15.75" thickTop="1" x14ac:dyDescent="0.25">
      <c r="B32" s="35" t="s">
        <v>40</v>
      </c>
      <c r="C32" s="36" t="s">
        <v>13</v>
      </c>
      <c r="D32" s="36" t="s">
        <v>14</v>
      </c>
      <c r="E32" s="36" t="s">
        <v>26</v>
      </c>
      <c r="F32" s="37" t="s">
        <v>23</v>
      </c>
    </row>
    <row r="33" spans="2:6" x14ac:dyDescent="0.25">
      <c r="B33" s="67" t="s">
        <v>29</v>
      </c>
      <c r="C33" s="38">
        <v>28</v>
      </c>
      <c r="D33" s="38">
        <v>43</v>
      </c>
      <c r="E33" s="38">
        <v>20</v>
      </c>
      <c r="F33" s="39">
        <f>SUM(C33:E33)</f>
        <v>91</v>
      </c>
    </row>
    <row r="34" spans="2:6" x14ac:dyDescent="0.25">
      <c r="B34" s="69"/>
      <c r="C34" s="49">
        <f>(C33/(SUM(C33,C35,C37,C39,C41)))</f>
        <v>0.21052631578947367</v>
      </c>
      <c r="D34" s="49">
        <f t="shared" ref="D34:F34" si="12">(D33/(SUM(D33,D35,D37,D39,D41)))</f>
        <v>0.32330827067669171</v>
      </c>
      <c r="E34" s="49">
        <f t="shared" si="12"/>
        <v>0.15037593984962405</v>
      </c>
      <c r="F34" s="51">
        <f t="shared" si="12"/>
        <v>0.22807017543859648</v>
      </c>
    </row>
    <row r="35" spans="2:6" x14ac:dyDescent="0.25">
      <c r="B35" s="71" t="s">
        <v>30</v>
      </c>
      <c r="C35" s="38">
        <v>45</v>
      </c>
      <c r="D35" s="38">
        <v>41</v>
      </c>
      <c r="E35" s="38">
        <v>40</v>
      </c>
      <c r="F35" s="39">
        <f t="shared" ref="F35:F41" si="13">SUM(C35:E35)</f>
        <v>126</v>
      </c>
    </row>
    <row r="36" spans="2:6" x14ac:dyDescent="0.25">
      <c r="B36" s="71"/>
      <c r="C36" s="49">
        <f>(C35/(SUM(C33,C35,C37,C39,C41)))</f>
        <v>0.33834586466165412</v>
      </c>
      <c r="D36" s="49">
        <f t="shared" ref="D36:F36" si="14">(D35/(SUM(D33,D35,D37,D39,D41)))</f>
        <v>0.30827067669172931</v>
      </c>
      <c r="E36" s="49">
        <f t="shared" si="14"/>
        <v>0.3007518796992481</v>
      </c>
      <c r="F36" s="51">
        <f t="shared" si="14"/>
        <v>0.31578947368421051</v>
      </c>
    </row>
    <row r="37" spans="2:6" x14ac:dyDescent="0.25">
      <c r="B37" s="69" t="s">
        <v>31</v>
      </c>
      <c r="C37" s="38">
        <v>38</v>
      </c>
      <c r="D37" s="38">
        <v>24</v>
      </c>
      <c r="E37" s="38">
        <v>18</v>
      </c>
      <c r="F37" s="39">
        <f t="shared" si="13"/>
        <v>80</v>
      </c>
    </row>
    <row r="38" spans="2:6" x14ac:dyDescent="0.25">
      <c r="B38" s="69"/>
      <c r="C38" s="49">
        <f>(C37/(SUM(C33,C35,C37,C39,C41)))</f>
        <v>0.2857142857142857</v>
      </c>
      <c r="D38" s="49">
        <f t="shared" ref="D38:F38" si="15">(D37/(SUM(D33,D35,D37,D39,D41)))</f>
        <v>0.18045112781954886</v>
      </c>
      <c r="E38" s="49">
        <f t="shared" si="15"/>
        <v>0.13533834586466165</v>
      </c>
      <c r="F38" s="51">
        <f t="shared" si="15"/>
        <v>0.20050125313283207</v>
      </c>
    </row>
    <row r="39" spans="2:6" x14ac:dyDescent="0.25">
      <c r="B39" s="69" t="s">
        <v>32</v>
      </c>
      <c r="C39" s="38">
        <v>18</v>
      </c>
      <c r="D39" s="38">
        <v>24</v>
      </c>
      <c r="E39" s="38">
        <v>36</v>
      </c>
      <c r="F39" s="39">
        <f t="shared" si="13"/>
        <v>78</v>
      </c>
    </row>
    <row r="40" spans="2:6" x14ac:dyDescent="0.25">
      <c r="B40" s="69"/>
      <c r="C40" s="49">
        <f>(C39/(SUM(C33,C35,C37,C39,C41)))</f>
        <v>0.13533834586466165</v>
      </c>
      <c r="D40" s="49">
        <f t="shared" ref="D40:F40" si="16">(D39/(SUM(D33,D35,D37,D39,D41)))</f>
        <v>0.18045112781954886</v>
      </c>
      <c r="E40" s="49">
        <f t="shared" si="16"/>
        <v>0.27067669172932329</v>
      </c>
      <c r="F40" s="51">
        <f t="shared" si="16"/>
        <v>0.19548872180451127</v>
      </c>
    </row>
    <row r="41" spans="2:6" x14ac:dyDescent="0.25">
      <c r="B41" s="69" t="s">
        <v>33</v>
      </c>
      <c r="C41" s="38">
        <v>4</v>
      </c>
      <c r="D41" s="38">
        <v>1</v>
      </c>
      <c r="E41" s="38">
        <v>19</v>
      </c>
      <c r="F41" s="39">
        <f t="shared" si="13"/>
        <v>24</v>
      </c>
    </row>
    <row r="42" spans="2:6" ht="15.75" thickBot="1" x14ac:dyDescent="0.3">
      <c r="B42" s="70"/>
      <c r="C42" s="50">
        <f>(C41/(SUM(C33,C35,C37,C39,C41)))</f>
        <v>3.007518796992481E-2</v>
      </c>
      <c r="D42" s="50">
        <f t="shared" ref="D42:F42" si="17">(D41/(SUM(D33,D35,D37,D39,D41)))</f>
        <v>7.5187969924812026E-3</v>
      </c>
      <c r="E42" s="50">
        <f t="shared" si="17"/>
        <v>0.14285714285714285</v>
      </c>
      <c r="F42" s="52">
        <f t="shared" si="17"/>
        <v>6.0150375939849621E-2</v>
      </c>
    </row>
    <row r="43" spans="2:6" ht="15.75" thickBot="1" x14ac:dyDescent="0.3">
      <c r="B43" s="34"/>
      <c r="C43" s="34"/>
      <c r="D43" s="34"/>
      <c r="E43" s="34"/>
      <c r="F43" s="34"/>
    </row>
    <row r="44" spans="2:6" ht="21.75" thickBot="1" x14ac:dyDescent="0.4">
      <c r="B44" s="84" t="s">
        <v>15</v>
      </c>
      <c r="C44" s="85"/>
      <c r="D44" s="85"/>
      <c r="E44" s="85"/>
      <c r="F44" s="86"/>
    </row>
    <row r="45" spans="2:6" ht="15.75" thickTop="1" x14ac:dyDescent="0.25">
      <c r="B45" s="35" t="s">
        <v>40</v>
      </c>
      <c r="C45" s="36" t="s">
        <v>16</v>
      </c>
      <c r="D45" s="36" t="s">
        <v>18</v>
      </c>
      <c r="E45" s="36" t="s">
        <v>17</v>
      </c>
      <c r="F45" s="37" t="s">
        <v>23</v>
      </c>
    </row>
    <row r="46" spans="2:6" x14ac:dyDescent="0.25">
      <c r="B46" s="67" t="s">
        <v>29</v>
      </c>
      <c r="C46" s="38">
        <v>9</v>
      </c>
      <c r="D46" s="38">
        <v>3</v>
      </c>
      <c r="E46" s="38">
        <v>21</v>
      </c>
      <c r="F46" s="39">
        <f>SUM(C46:E46)</f>
        <v>33</v>
      </c>
    </row>
    <row r="47" spans="2:6" x14ac:dyDescent="0.25">
      <c r="B47" s="69"/>
      <c r="C47" s="49">
        <f>(C46/(SUM(C46,C48,C50,C52,C54)))</f>
        <v>6.7669172932330823E-2</v>
      </c>
      <c r="D47" s="49">
        <f t="shared" ref="D47:F47" si="18">(D46/(SUM(D46,D48,D50,D52,D54)))</f>
        <v>2.2556390977443608E-2</v>
      </c>
      <c r="E47" s="49">
        <f t="shared" si="18"/>
        <v>0.15789473684210525</v>
      </c>
      <c r="F47" s="51">
        <f t="shared" si="18"/>
        <v>8.2706766917293228E-2</v>
      </c>
    </row>
    <row r="48" spans="2:6" x14ac:dyDescent="0.25">
      <c r="B48" s="69" t="s">
        <v>30</v>
      </c>
      <c r="C48" s="38">
        <v>36</v>
      </c>
      <c r="D48" s="38">
        <v>40</v>
      </c>
      <c r="E48" s="38">
        <v>63</v>
      </c>
      <c r="F48" s="39">
        <f t="shared" ref="F48:F54" si="19">SUM(C48:E48)</f>
        <v>139</v>
      </c>
    </row>
    <row r="49" spans="2:6" x14ac:dyDescent="0.25">
      <c r="B49" s="69"/>
      <c r="C49" s="49">
        <f>(C48/(SUM(C46,C48,C50,C52,C54)))</f>
        <v>0.27067669172932329</v>
      </c>
      <c r="D49" s="49">
        <f t="shared" ref="D49:F49" si="20">(D48/(SUM(D46,D48,D50,D52,D54)))</f>
        <v>0.3007518796992481</v>
      </c>
      <c r="E49" s="49">
        <f t="shared" si="20"/>
        <v>0.47368421052631576</v>
      </c>
      <c r="F49" s="51">
        <f t="shared" si="20"/>
        <v>0.34837092731829572</v>
      </c>
    </row>
    <row r="50" spans="2:6" x14ac:dyDescent="0.25">
      <c r="B50" s="69" t="s">
        <v>31</v>
      </c>
      <c r="C50" s="38">
        <v>42</v>
      </c>
      <c r="D50" s="38">
        <v>23</v>
      </c>
      <c r="E50" s="38">
        <v>25</v>
      </c>
      <c r="F50" s="39">
        <f t="shared" si="19"/>
        <v>90</v>
      </c>
    </row>
    <row r="51" spans="2:6" x14ac:dyDescent="0.25">
      <c r="B51" s="69"/>
      <c r="C51" s="49">
        <f>(C50/(SUM(C46,C48,C50,C52,C54)))</f>
        <v>0.31578947368421051</v>
      </c>
      <c r="D51" s="49">
        <f t="shared" ref="D51:F51" si="21">(D50/(SUM(D46,D48,D50,D52,D54)))</f>
        <v>0.17293233082706766</v>
      </c>
      <c r="E51" s="49">
        <f t="shared" si="21"/>
        <v>0.18796992481203006</v>
      </c>
      <c r="F51" s="51">
        <f t="shared" si="21"/>
        <v>0.22556390977443608</v>
      </c>
    </row>
    <row r="52" spans="2:6" x14ac:dyDescent="0.25">
      <c r="B52" s="69" t="s">
        <v>32</v>
      </c>
      <c r="C52" s="38">
        <v>36</v>
      </c>
      <c r="D52" s="38">
        <v>42</v>
      </c>
      <c r="E52" s="38">
        <v>21</v>
      </c>
      <c r="F52" s="39">
        <f t="shared" si="19"/>
        <v>99</v>
      </c>
    </row>
    <row r="53" spans="2:6" x14ac:dyDescent="0.25">
      <c r="B53" s="69"/>
      <c r="C53" s="49">
        <f>(C52/(SUM(C46,C48,C50,C52,C54)))</f>
        <v>0.27067669172932329</v>
      </c>
      <c r="D53" s="49">
        <f t="shared" ref="D53:F53" si="22">(D52/(SUM(D46,D48,D50,D52,D54)))</f>
        <v>0.31578947368421051</v>
      </c>
      <c r="E53" s="49">
        <f t="shared" si="22"/>
        <v>0.15789473684210525</v>
      </c>
      <c r="F53" s="51">
        <f t="shared" si="22"/>
        <v>0.24812030075187969</v>
      </c>
    </row>
    <row r="54" spans="2:6" x14ac:dyDescent="0.25">
      <c r="B54" s="69" t="s">
        <v>33</v>
      </c>
      <c r="C54" s="38">
        <v>10</v>
      </c>
      <c r="D54" s="38">
        <v>25</v>
      </c>
      <c r="E54" s="38">
        <v>3</v>
      </c>
      <c r="F54" s="39">
        <f t="shared" si="19"/>
        <v>38</v>
      </c>
    </row>
    <row r="55" spans="2:6" ht="15.75" thickBot="1" x14ac:dyDescent="0.3">
      <c r="B55" s="70"/>
      <c r="C55" s="50">
        <f>(C54/(SUM(C46,C48,C50,C52,C54)))</f>
        <v>7.5187969924812026E-2</v>
      </c>
      <c r="D55" s="50">
        <f t="shared" ref="D55:F55" si="23">(D54/(SUM(D46,D48,D50,D52,D54)))</f>
        <v>0.18796992481203006</v>
      </c>
      <c r="E55" s="50">
        <f t="shared" si="23"/>
        <v>2.2556390977443608E-2</v>
      </c>
      <c r="F55" s="52">
        <f t="shared" si="23"/>
        <v>9.5238095238095233E-2</v>
      </c>
    </row>
  </sheetData>
  <mergeCells count="25">
    <mergeCell ref="B33:B34"/>
    <mergeCell ref="B35:B36"/>
    <mergeCell ref="B39:B40"/>
    <mergeCell ref="B37:B38"/>
    <mergeCell ref="B54:B55"/>
    <mergeCell ref="B52:B53"/>
    <mergeCell ref="B50:B51"/>
    <mergeCell ref="B48:B49"/>
    <mergeCell ref="B46:B47"/>
    <mergeCell ref="C2:F3"/>
    <mergeCell ref="B44:F44"/>
    <mergeCell ref="B31:F31"/>
    <mergeCell ref="B18:F18"/>
    <mergeCell ref="B5:F5"/>
    <mergeCell ref="B7:B8"/>
    <mergeCell ref="B9:B10"/>
    <mergeCell ref="B11:B12"/>
    <mergeCell ref="B13:B14"/>
    <mergeCell ref="B15:B16"/>
    <mergeCell ref="B20:B21"/>
    <mergeCell ref="B22:B23"/>
    <mergeCell ref="B24:B25"/>
    <mergeCell ref="B26:B27"/>
    <mergeCell ref="B28:B29"/>
    <mergeCell ref="B41:B4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Expected Values</vt:lpstr>
      <vt:lpstr>Observed Values</vt:lpstr>
    </vt:vector>
  </TitlesOfParts>
  <Company>University of Chester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University of Chester</dc:creator>
  <cp:lastModifiedBy>Dan</cp:lastModifiedBy>
  <dcterms:created xsi:type="dcterms:W3CDTF">2014-04-06T12:19:16Z</dcterms:created>
  <dcterms:modified xsi:type="dcterms:W3CDTF">2014-04-08T10:51:13Z</dcterms:modified>
</cp:coreProperties>
</file>