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/>
  <xr:revisionPtr revIDLastSave="0" documentId="12_ncr:500000_{7C644330-221A-430A-85CB-3DE748CA7A02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！英雄升级模拟" sheetId="5" r:id="rId1"/>
    <sheet name="！英雄技能模拟" sheetId="7" r:id="rId2"/>
    <sheet name="英雄经验" sheetId="1" r:id="rId3"/>
    <sheet name="英雄技能解锁" sheetId="2" r:id="rId4"/>
    <sheet name="英雄技能升级" sheetId="6" r:id="rId5"/>
    <sheet name="智慧勋章定价" sheetId="8" r:id="rId6"/>
    <sheet name="技能书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7" l="1"/>
  <c r="K6" i="7"/>
  <c r="J6" i="7"/>
  <c r="L2" i="7"/>
  <c r="K2" i="7"/>
  <c r="O14" i="7" l="1"/>
  <c r="O10" i="7"/>
  <c r="O6" i="7"/>
  <c r="R2" i="7"/>
  <c r="M14" i="7"/>
  <c r="M10" i="7"/>
  <c r="M6" i="7"/>
  <c r="M2" i="7"/>
  <c r="N2" i="7"/>
  <c r="S2" i="7"/>
  <c r="O2" i="7" l="1"/>
  <c r="N14" i="7" l="1"/>
  <c r="N10" i="7"/>
  <c r="N6" i="7"/>
  <c r="I3" i="6"/>
  <c r="I4" i="6" s="1"/>
  <c r="I5" i="6" s="1"/>
  <c r="I6" i="6" s="1"/>
  <c r="I7" i="6" s="1"/>
  <c r="I8" i="6" s="1"/>
  <c r="I9" i="6" s="1"/>
  <c r="I10" i="6" s="1"/>
  <c r="I11" i="6" s="1"/>
  <c r="I12" i="6" s="1"/>
  <c r="I2" i="6"/>
  <c r="G3" i="6"/>
  <c r="G4" i="6" s="1"/>
  <c r="G5" i="6" s="1"/>
  <c r="G6" i="6" s="1"/>
  <c r="G7" i="6" s="1"/>
  <c r="G8" i="6" s="1"/>
  <c r="G9" i="6" s="1"/>
  <c r="G10" i="6" s="1"/>
  <c r="G11" i="6" s="1"/>
  <c r="G12" i="6" s="1"/>
  <c r="G2" i="6"/>
  <c r="E3" i="6"/>
  <c r="E4" i="6" s="1"/>
  <c r="E5" i="6" s="1"/>
  <c r="E6" i="6" s="1"/>
  <c r="E7" i="6" s="1"/>
  <c r="E8" i="6" s="1"/>
  <c r="E9" i="6" s="1"/>
  <c r="E10" i="6" s="1"/>
  <c r="E11" i="6" s="1"/>
  <c r="E12" i="6" s="1"/>
  <c r="E2" i="6"/>
  <c r="C3" i="6"/>
  <c r="C4" i="6" s="1"/>
  <c r="C5" i="6" s="1"/>
  <c r="C6" i="6" s="1"/>
  <c r="C7" i="6" s="1"/>
  <c r="C8" i="6" s="1"/>
  <c r="C9" i="6" s="1"/>
  <c r="C10" i="6" s="1"/>
  <c r="C11" i="6" s="1"/>
  <c r="C12" i="6" s="1"/>
  <c r="C2" i="6"/>
  <c r="J3" i="5" l="1"/>
  <c r="J4" i="5"/>
  <c r="J2" i="5"/>
  <c r="I3" i="5"/>
  <c r="I4" i="5"/>
  <c r="I2" i="5"/>
  <c r="P2" i="5"/>
  <c r="G3" i="5" l="1"/>
  <c r="H3" i="5" s="1"/>
  <c r="G4" i="5"/>
  <c r="H4" i="5" s="1"/>
  <c r="G2" i="5"/>
  <c r="H2" i="5" s="1"/>
  <c r="F3" i="5"/>
  <c r="F4" i="5"/>
  <c r="F2" i="5"/>
  <c r="N23" i="1" l="1"/>
  <c r="N24" i="1"/>
  <c r="N22" i="1"/>
  <c r="N8" i="1"/>
  <c r="N9" i="1"/>
  <c r="N10" i="1"/>
  <c r="N11" i="1"/>
  <c r="N12" i="1"/>
  <c r="N13" i="1"/>
  <c r="N14" i="1"/>
  <c r="N15" i="1"/>
  <c r="N3" i="1"/>
  <c r="N4" i="1"/>
  <c r="N5" i="1"/>
  <c r="N6" i="1"/>
  <c r="N7" i="1"/>
  <c r="N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<sst xmlns="http://schemas.openxmlformats.org/spreadsheetml/2006/main" count="305" uniqueCount="247">
  <si>
    <t>10</t>
  </si>
  <si>
    <t>30</t>
  </si>
  <si>
    <t>50</t>
  </si>
  <si>
    <t>150</t>
  </si>
  <si>
    <t>350</t>
  </si>
  <si>
    <t>400</t>
  </si>
  <si>
    <t>500</t>
  </si>
  <si>
    <t>600</t>
  </si>
  <si>
    <t>900</t>
  </si>
  <si>
    <t>1300</t>
  </si>
  <si>
    <t>4300</t>
  </si>
  <si>
    <t>8400</t>
  </si>
  <si>
    <t>18000</t>
  </si>
  <si>
    <t>34000</t>
  </si>
  <si>
    <t>71000</t>
  </si>
  <si>
    <t>140000</t>
  </si>
  <si>
    <t>270000</t>
  </si>
  <si>
    <t>450000</t>
  </si>
  <si>
    <t>600000</t>
  </si>
  <si>
    <t>900000</t>
  </si>
  <si>
    <t>1000000</t>
  </si>
  <si>
    <t>1400000</t>
  </si>
  <si>
    <t>1900000</t>
  </si>
  <si>
    <t>2000000</t>
  </si>
  <si>
    <t>2700000</t>
  </si>
  <si>
    <t>3500000</t>
  </si>
  <si>
    <t>4000000</t>
  </si>
  <si>
    <t>6000000</t>
  </si>
  <si>
    <t>8000000</t>
  </si>
  <si>
    <t>9000000</t>
  </si>
  <si>
    <t>11000000</t>
  </si>
  <si>
    <t>12000000</t>
  </si>
  <si>
    <t>13000000</t>
  </si>
  <si>
    <t>14000000</t>
  </si>
  <si>
    <t>18000000</t>
  </si>
  <si>
    <t>20000000</t>
  </si>
  <si>
    <t>30000000</t>
  </si>
  <si>
    <t>35000000</t>
  </si>
  <si>
    <t>40000000</t>
  </si>
  <si>
    <t>45000000</t>
  </si>
  <si>
    <t>50000000</t>
  </si>
  <si>
    <t>70000000</t>
  </si>
  <si>
    <t>80000000</t>
  </si>
  <si>
    <t>90000000</t>
  </si>
  <si>
    <t>120000000</t>
  </si>
  <si>
    <t>130000000</t>
  </si>
  <si>
    <t>170000000</t>
  </si>
  <si>
    <t>210000000</t>
  </si>
  <si>
    <t>200000000</t>
  </si>
  <si>
    <t>237000000</t>
  </si>
  <si>
    <t>升级所需经验</t>
    <phoneticPr fontId="2" type="noConversion"/>
  </si>
  <si>
    <t>1</t>
  </si>
  <si>
    <t>1</t>
    <phoneticPr fontId="2" type="noConversion"/>
  </si>
  <si>
    <t>2</t>
  </si>
  <si>
    <t>2</t>
    <phoneticPr fontId="2" type="noConversion"/>
  </si>
  <si>
    <t>3</t>
  </si>
  <si>
    <t>3</t>
    <phoneticPr fontId="2" type="noConversion"/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</si>
  <si>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</si>
  <si>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</si>
  <si>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</si>
  <si>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</si>
  <si>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</si>
  <si>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</si>
  <si>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</si>
  <si>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</si>
  <si>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</si>
  <si>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</si>
  <si>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</si>
  <si>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</si>
  <si>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</si>
  <si>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</si>
  <si>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</si>
  <si>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</si>
  <si>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</si>
  <si>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</si>
  <si>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</si>
  <si>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</si>
  <si>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</si>
  <si>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</si>
  <si>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</si>
  <si>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</si>
  <si>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</si>
  <si>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</si>
  <si>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</si>
  <si>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</si>
  <si>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</si>
  <si>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</si>
  <si>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</si>
  <si>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</si>
  <si>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</si>
  <si>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</si>
  <si>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</si>
  <si>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</si>
  <si>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</si>
  <si>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</si>
  <si>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</si>
  <si>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</si>
  <si>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</si>
  <si>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</si>
  <si>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</si>
  <si>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</si>
  <si>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等级总经验</t>
    <phoneticPr fontId="2" type="noConversion"/>
  </si>
  <si>
    <t>100</t>
  </si>
  <si>
    <t>300</t>
  </si>
  <si>
    <t>1200</t>
  </si>
  <si>
    <t>2400</t>
  </si>
  <si>
    <t>3600</t>
  </si>
  <si>
    <t>5400</t>
  </si>
  <si>
    <t>8100</t>
  </si>
  <si>
    <t>11000</t>
  </si>
  <si>
    <t>15000</t>
  </si>
  <si>
    <t>19000</t>
  </si>
  <si>
    <t>25000</t>
  </si>
  <si>
    <t>32000</t>
  </si>
  <si>
    <t>配置文件</t>
    <phoneticPr fontId="2" type="noConversion"/>
  </si>
  <si>
    <t>role.xml</t>
    <phoneticPr fontId="2" type="noConversion"/>
  </si>
  <si>
    <t>怪物等级</t>
    <phoneticPr fontId="2" type="noConversion"/>
  </si>
  <si>
    <t>物品名称</t>
    <phoneticPr fontId="2" type="noConversion"/>
  </si>
  <si>
    <t>物品经验</t>
    <phoneticPr fontId="2" type="noConversion"/>
  </si>
  <si>
    <t>怪物经验</t>
    <phoneticPr fontId="2" type="noConversion"/>
  </si>
  <si>
    <t>物品ID</t>
    <phoneticPr fontId="2" type="noConversion"/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</si>
  <si>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</si>
  <si>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</si>
  <si>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</si>
  <si>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</si>
  <si>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</si>
  <si>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</si>
  <si>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</si>
  <si>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</si>
  <si>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</si>
  <si>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200390</t>
  </si>
  <si>
    <t>200391</t>
  </si>
  <si>
    <t>200393</t>
  </si>
  <si>
    <t>200394</t>
  </si>
  <si>
    <t>20000经验</t>
    <phoneticPr fontId="2" type="noConversion"/>
  </si>
  <si>
    <t>5000经验</t>
    <phoneticPr fontId="2" type="noConversion"/>
  </si>
  <si>
    <t>100000经验</t>
  </si>
  <si>
    <t>100000经验</t>
    <phoneticPr fontId="2" type="noConversion"/>
  </si>
  <si>
    <t>500经验</t>
    <phoneticPr fontId="2" type="noConversion"/>
  </si>
  <si>
    <t>100经验</t>
    <phoneticPr fontId="2" type="noConversion"/>
  </si>
  <si>
    <t>5000全体经验</t>
    <phoneticPr fontId="2" type="noConversion"/>
  </si>
  <si>
    <t>10000全体经验</t>
    <phoneticPr fontId="2" type="noConversion"/>
  </si>
  <si>
    <t>20000全体经验</t>
    <phoneticPr fontId="2" type="noConversion"/>
  </si>
  <si>
    <t>50000全体经验</t>
    <phoneticPr fontId="2" type="noConversion"/>
  </si>
  <si>
    <t>100000全体经验</t>
    <phoneticPr fontId="2" type="noConversion"/>
  </si>
  <si>
    <t>200000全体经验</t>
    <phoneticPr fontId="2" type="noConversion"/>
  </si>
  <si>
    <t>500000全体经验</t>
    <phoneticPr fontId="2" type="noConversion"/>
  </si>
  <si>
    <t>1000000全体经验</t>
    <phoneticPr fontId="2" type="noConversion"/>
  </si>
  <si>
    <t>5000000全体经验</t>
    <phoneticPr fontId="2" type="noConversion"/>
  </si>
  <si>
    <t>宝石价格</t>
    <phoneticPr fontId="2" type="noConversion"/>
  </si>
  <si>
    <t>2000</t>
  </si>
  <si>
    <t>800</t>
  </si>
  <si>
    <t>1600</t>
  </si>
  <si>
    <t>4000</t>
  </si>
  <si>
    <t>8000</t>
  </si>
  <si>
    <t>16000</t>
  </si>
  <si>
    <t>10000</t>
  </si>
  <si>
    <t>20000</t>
  </si>
  <si>
    <t>100000</t>
  </si>
  <si>
    <t>英雄越多，使用全体经验道具收益越高</t>
    <phoneticPr fontId="2" type="noConversion"/>
  </si>
  <si>
    <t>总体来说，1宝石=50经验</t>
    <phoneticPr fontId="2" type="noConversion"/>
  </si>
  <si>
    <t>10体力</t>
    <phoneticPr fontId="2" type="noConversion"/>
  </si>
  <si>
    <t>50体力</t>
    <phoneticPr fontId="2" type="noConversion"/>
  </si>
  <si>
    <t>100体力</t>
    <phoneticPr fontId="2" type="noConversion"/>
  </si>
  <si>
    <t>恢复体力</t>
    <phoneticPr fontId="2" type="noConversion"/>
  </si>
  <si>
    <t>200380</t>
    <phoneticPr fontId="2" type="noConversion"/>
  </si>
  <si>
    <t>每宝石经验</t>
    <phoneticPr fontId="2" type="noConversion"/>
  </si>
  <si>
    <t>每宝石体力</t>
    <phoneticPr fontId="2" type="noConversion"/>
  </si>
  <si>
    <t>总体来说，1宝石=0.25体力</t>
    <phoneticPr fontId="2" type="noConversion"/>
  </si>
  <si>
    <t>英雄等级</t>
    <phoneticPr fontId="2" type="noConversion"/>
  </si>
  <si>
    <t>攻击怪物等级</t>
    <phoneticPr fontId="2" type="noConversion"/>
  </si>
  <si>
    <t>使用经验道具</t>
    <phoneticPr fontId="2" type="noConversion"/>
  </si>
  <si>
    <t>使用个数</t>
    <phoneticPr fontId="2" type="noConversion"/>
  </si>
  <si>
    <t>英雄当前等级</t>
    <phoneticPr fontId="2" type="noConversion"/>
  </si>
  <si>
    <t>英雄最终等级</t>
    <phoneticPr fontId="2" type="noConversion"/>
  </si>
  <si>
    <t>等值宝石消耗</t>
    <phoneticPr fontId="2" type="noConversion"/>
  </si>
  <si>
    <t>每次攻击消耗体力</t>
    <phoneticPr fontId="2" type="noConversion"/>
  </si>
  <si>
    <t>每体力宝石</t>
    <phoneticPr fontId="2" type="noConversion"/>
  </si>
  <si>
    <t>每体力恢复时间(秒)</t>
    <phoneticPr fontId="2" type="noConversion"/>
  </si>
  <si>
    <t>美金值</t>
    <phoneticPr fontId="2" type="noConversion"/>
  </si>
  <si>
    <t>每宝石约合美金</t>
    <phoneticPr fontId="2" type="noConversion"/>
  </si>
  <si>
    <t>体力上限</t>
    <phoneticPr fontId="2" type="noConversion"/>
  </si>
  <si>
    <t>filed_monster.xml</t>
    <phoneticPr fontId="2" type="noConversion"/>
  </si>
  <si>
    <t>goods.xml</t>
    <phoneticPr fontId="2" type="noConversion"/>
  </si>
  <si>
    <t>item.xml</t>
    <phoneticPr fontId="2" type="noConversion"/>
  </si>
  <si>
    <t>总攻击次数</t>
    <phoneticPr fontId="2" type="noConversion"/>
  </si>
  <si>
    <t>每天攻击时间(小时)</t>
    <phoneticPr fontId="2" type="noConversion"/>
  </si>
  <si>
    <t>需要多少天</t>
    <phoneticPr fontId="2" type="noConversion"/>
  </si>
  <si>
    <t>体力所需恢复时间（小时）</t>
    <phoneticPr fontId="2" type="noConversion"/>
  </si>
  <si>
    <t>灰色区域输入数据，绿色区域显示结果，橙色定义参数</t>
    <phoneticPr fontId="2" type="noConversion"/>
  </si>
  <si>
    <t>200392</t>
    <phoneticPr fontId="2" type="noConversion"/>
  </si>
  <si>
    <t>英雄技能栏</t>
    <phoneticPr fontId="2" type="noConversion"/>
  </si>
  <si>
    <t>所需英雄等级</t>
    <phoneticPr fontId="2" type="noConversion"/>
  </si>
  <si>
    <t>所需钞票</t>
    <phoneticPr fontId="2" type="noConversion"/>
  </si>
  <si>
    <t>智慧勋章</t>
    <phoneticPr fontId="2" type="noConversion"/>
  </si>
  <si>
    <t>绿色英雄勋章</t>
    <phoneticPr fontId="2" type="noConversion"/>
  </si>
  <si>
    <t>蓝色英雄勋章</t>
    <phoneticPr fontId="2" type="noConversion"/>
  </si>
  <si>
    <t>紫色英雄勋章</t>
    <phoneticPr fontId="2" type="noConversion"/>
  </si>
  <si>
    <t>橙色英雄勋章</t>
    <phoneticPr fontId="2" type="noConversion"/>
  </si>
  <si>
    <t>英雄稀有度</t>
    <phoneticPr fontId="2" type="noConversion"/>
  </si>
  <si>
    <t>橙</t>
    <phoneticPr fontId="2" type="noConversion"/>
  </si>
  <si>
    <t>本体勋章</t>
    <phoneticPr fontId="2" type="noConversion"/>
  </si>
  <si>
    <t>紫</t>
    <phoneticPr fontId="2" type="noConversion"/>
  </si>
  <si>
    <t>蓝</t>
    <phoneticPr fontId="2" type="noConversion"/>
  </si>
  <si>
    <t>绿</t>
    <phoneticPr fontId="2" type="noConversion"/>
  </si>
  <si>
    <t>技能等级</t>
    <phoneticPr fontId="2" type="noConversion"/>
  </si>
  <si>
    <t>绿英雄智慧勋章</t>
    <phoneticPr fontId="2" type="noConversion"/>
  </si>
  <si>
    <t>蓝英雄智慧勋章</t>
    <phoneticPr fontId="2" type="noConversion"/>
  </si>
  <si>
    <t>紫英雄智慧勋章</t>
    <phoneticPr fontId="2" type="noConversion"/>
  </si>
  <si>
    <t>橙英雄智慧勋章</t>
    <phoneticPr fontId="2" type="noConversion"/>
  </si>
  <si>
    <t>Max</t>
    <phoneticPr fontId="2" type="noConversion"/>
  </si>
  <si>
    <t>MAX</t>
    <phoneticPr fontId="2" type="noConversion"/>
  </si>
  <si>
    <t>LS暂未投放技能书</t>
    <phoneticPr fontId="2" type="noConversion"/>
  </si>
  <si>
    <t>部分橙将技能栏解锁为空，可通过技能书自行学习技能。</t>
    <phoneticPr fontId="2" type="noConversion"/>
  </si>
  <si>
    <t>技能一等级</t>
    <phoneticPr fontId="2" type="noConversion"/>
  </si>
  <si>
    <t>技能二等级</t>
    <phoneticPr fontId="2" type="noConversion"/>
  </si>
  <si>
    <t>技能三等级</t>
    <phoneticPr fontId="2" type="noConversion"/>
  </si>
  <si>
    <t>技能四等级</t>
    <phoneticPr fontId="2" type="noConversion"/>
  </si>
  <si>
    <t>技能五等级</t>
    <phoneticPr fontId="2" type="noConversion"/>
  </si>
  <si>
    <t>技能六等级</t>
    <phoneticPr fontId="2" type="noConversion"/>
  </si>
  <si>
    <t>技能七等级</t>
    <phoneticPr fontId="2" type="noConversion"/>
  </si>
  <si>
    <t>技能八等级</t>
    <phoneticPr fontId="2" type="noConversion"/>
  </si>
  <si>
    <t>橙将模拟</t>
    <phoneticPr fontId="2" type="noConversion"/>
  </si>
  <si>
    <t>紫将模拟</t>
    <phoneticPr fontId="2" type="noConversion"/>
  </si>
  <si>
    <t>智慧勋章数量</t>
    <phoneticPr fontId="2" type="noConversion"/>
  </si>
  <si>
    <t>Lock</t>
    <phoneticPr fontId="2" type="noConversion"/>
  </si>
  <si>
    <t>总量</t>
    <phoneticPr fontId="2" type="noConversion"/>
  </si>
  <si>
    <t>攻击15级怪物，勇气勋章掉落率最高38%</t>
    <phoneticPr fontId="2" type="noConversion"/>
  </si>
  <si>
    <t>攻击一次消耗10体力</t>
    <phoneticPr fontId="2" type="noConversion"/>
  </si>
  <si>
    <t>一个勇气勋章通过招募平均可以获得3个智慧勋章</t>
    <phoneticPr fontId="2" type="noConversion"/>
  </si>
  <si>
    <t>每智慧勋章宝石</t>
    <phoneticPr fontId="2" type="noConversion"/>
  </si>
  <si>
    <t>美元</t>
    <phoneticPr fontId="2" type="noConversion"/>
  </si>
  <si>
    <t>钞票数</t>
    <phoneticPr fontId="2" type="noConversion"/>
  </si>
  <si>
    <t>蓝勋章</t>
    <phoneticPr fontId="2" type="noConversion"/>
  </si>
  <si>
    <t>紫勋章</t>
    <phoneticPr fontId="2" type="noConversion"/>
  </si>
  <si>
    <t>橙勋章</t>
    <phoneticPr fontId="2" type="noConversion"/>
  </si>
  <si>
    <t>蓝将模拟</t>
    <phoneticPr fontId="2" type="noConversion"/>
  </si>
  <si>
    <t>绿将模拟</t>
    <phoneticPr fontId="2" type="noConversion"/>
  </si>
  <si>
    <t>每K钞票约合美金</t>
    <phoneticPr fontId="2" type="noConversion"/>
  </si>
  <si>
    <t>橙勋章约合美金</t>
    <phoneticPr fontId="2" type="noConversion"/>
  </si>
  <si>
    <t>紫勋章约合美金</t>
    <phoneticPr fontId="2" type="noConversion"/>
  </si>
  <si>
    <t>蓝勋章约合美金</t>
    <phoneticPr fontId="2" type="noConversion"/>
  </si>
  <si>
    <t>10体力约等于40宝石</t>
    <phoneticPr fontId="2" type="noConversion"/>
  </si>
  <si>
    <t>所以，一个智慧勋章约等于50宝石</t>
    <phoneticPr fontId="2" type="noConversion"/>
  </si>
  <si>
    <t>相当于一个勇气勋章约等于150宝石</t>
    <phoneticPr fontId="2" type="noConversion"/>
  </si>
  <si>
    <t>体力换算为宝石加上经验道具宝石价值</t>
    <phoneticPr fontId="2" type="noConversion"/>
  </si>
  <si>
    <t>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</si>
</sst>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 "/>
    <numFmt numFmtId="178" formatCode="0.0000"/>
    <numFmt numFmtId="179" formatCode="0.000"/>
    <numFmt numFmtId="180" formatCode="0.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2"/>
      <color theme="1"/>
      <name val="等线"/>
      <family val="1"/>
      <scheme val="minor"/>
    </font>
    <font>
      <sz val="10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/>
  </cellStyleXfs>
  <cellXfs count="38">
    <xf numFmtId="0" fontId="0" fillId="0" borderId="0" xfId="0"/>
    <xf numFmtId="49" fontId="4" fillId="5" borderId="1" xfId="1" applyNumberFormat="1" applyFont="1" applyFill="1" applyBorder="1" applyAlignment="1">
      <alignment horizontal="center" vertical="center"/>
    </xf>
    <xf numFmtId="176" fontId="3" fillId="0" borderId="1" xfId="2" applyNumberFormat="1" applyBorder="1" applyAlignment="1">
      <alignment vertical="center"/>
    </xf>
    <xf numFmtId="177" fontId="3" fillId="0" borderId="1" xfId="2" applyNumberFormat="1" applyBorder="1" applyAlignment="1">
      <alignment vertical="center"/>
    </xf>
    <xf numFmtId="177" fontId="3" fillId="0" borderId="1" xfId="2" applyNumberFormat="1" applyBorder="1" applyAlignment="1">
      <alignment horizontal="left" vertical="center"/>
    </xf>
    <xf numFmtId="49" fontId="3" fillId="0" borderId="1" xfId="2" applyNumberFormat="1" applyBorder="1" applyAlignment="1">
      <alignment vertical="center"/>
    </xf>
    <xf numFmtId="49" fontId="3" fillId="0" borderId="1" xfId="2" applyNumberFormat="1" applyBorder="1" applyAlignment="1">
      <alignment vertical="center"/>
    </xf>
    <xf numFmtId="177" fontId="3" fillId="0" borderId="1" xfId="2" applyNumberFormat="1" applyBorder="1" applyAlignment="1">
      <alignment horizontal="right" vertical="center"/>
    </xf>
    <xf numFmtId="49" fontId="3" fillId="0" borderId="1" xfId="2" applyNumberFormat="1" applyBorder="1" applyAlignment="1">
      <alignment vertical="center"/>
    </xf>
    <xf numFmtId="49" fontId="3" fillId="0" borderId="0" xfId="2" applyNumberForma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176" fontId="3" fillId="0" borderId="1" xfId="2" applyNumberFormat="1" applyBorder="1" applyAlignment="1">
      <alignment horizontal="right" vertic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49" fontId="4" fillId="6" borderId="3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/>
    </xf>
    <xf numFmtId="49" fontId="4" fillId="6" borderId="0" xfId="1" applyNumberFormat="1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/>
    </xf>
    <xf numFmtId="17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80" fontId="6" fillId="8" borderId="5" xfId="0" applyNumberFormat="1" applyFont="1" applyFill="1" applyBorder="1" applyAlignment="1">
      <alignment horizontal="center"/>
    </xf>
    <xf numFmtId="1" fontId="6" fillId="8" borderId="5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6" fillId="8" borderId="6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49" fontId="4" fillId="8" borderId="1" xfId="1" applyNumberFormat="1" applyFont="1" applyFill="1" applyBorder="1" applyAlignment="1">
      <alignment horizontal="center" vertical="center"/>
    </xf>
    <xf numFmtId="49" fontId="4" fillId="10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2" xfId="0" applyFill="1" applyBorder="1"/>
    <xf numFmtId="49" fontId="4" fillId="6" borderId="1" xfId="1" applyNumberFormat="1" applyFont="1" applyFill="1" applyBorder="1" applyAlignment="1">
      <alignment horizontal="center" vertical="center"/>
    </xf>
    <xf numFmtId="49" fontId="7" fillId="6" borderId="1" xfId="1" applyNumberFormat="1" applyFont="1" applyFill="1" applyBorder="1" applyAlignment="1">
      <alignment horizontal="center" vertical="center"/>
    </xf>
  </cellXfs>
  <cellStyles count="3">
    <cellStyle name="20% - 着色 2" xfId="1" builtinId="34"/>
    <cellStyle name="常规" xfId="0" builtinId="0"/>
    <cellStyle name="常规 2" xfId="2" xr:uid="{00000000-0005-0000-0000-00002F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u/>
      </font>
    </dxf>
    <dxf>
      <font>
        <u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E246-55B0-4CB3-ACE1-0A9BF696A665}">
  <dimension ref="A1:P17"/>
  <sheetViews>
    <sheetView workbookViewId="0">
      <selection activeCell="G9" sqref="G9"/>
    </sheetView>
  </sheetViews>
  <sheetFormatPr defaultRowHeight="14.25" x14ac:dyDescent="0.2"/>
  <cols>
    <col min="1" max="1" width="14.625" customWidth="1"/>
    <col min="2" max="2" width="14" customWidth="1"/>
    <col min="3" max="3" width="13" customWidth="1"/>
    <col min="4" max="4" width="14.625" customWidth="1"/>
    <col min="5" max="5" width="10.625" customWidth="1"/>
    <col min="6" max="6" width="16.875" customWidth="1"/>
    <col min="7" max="7" width="29.125" customWidth="1"/>
    <col min="8" max="8" width="14.625" customWidth="1"/>
    <col min="9" max="9" width="27.875" customWidth="1"/>
    <col min="10" max="10" width="21.625" customWidth="1"/>
    <col min="12" max="12" width="17.875" customWidth="1"/>
    <col min="13" max="14" width="16.25" customWidth="1"/>
    <col min="15" max="15" width="22.125" customWidth="1"/>
    <col min="16" max="16" width="18.875" customWidth="1"/>
  </cols>
  <sheetData>
    <row r="1" spans="1:16" ht="15.75" x14ac:dyDescent="0.2">
      <c r="A1" s="1" t="s">
        <v>173</v>
      </c>
      <c r="B1" s="1" t="s">
        <v>170</v>
      </c>
      <c r="C1" s="1" t="s">
        <v>185</v>
      </c>
      <c r="D1" s="1" t="s">
        <v>171</v>
      </c>
      <c r="E1" s="1" t="s">
        <v>172</v>
      </c>
      <c r="F1" s="15" t="s">
        <v>174</v>
      </c>
      <c r="G1" s="15" t="s">
        <v>175</v>
      </c>
      <c r="H1" s="19" t="s">
        <v>179</v>
      </c>
      <c r="I1" s="19" t="s">
        <v>188</v>
      </c>
      <c r="J1" s="19" t="s">
        <v>187</v>
      </c>
      <c r="L1" s="16" t="s">
        <v>176</v>
      </c>
      <c r="M1" s="16" t="s">
        <v>177</v>
      </c>
      <c r="N1" s="16" t="s">
        <v>181</v>
      </c>
      <c r="O1" s="16" t="s">
        <v>178</v>
      </c>
      <c r="P1" s="16" t="s">
        <v>180</v>
      </c>
    </row>
    <row r="2" spans="1:16" x14ac:dyDescent="0.2">
      <c r="A2" s="12" t="s">
        <v>51</v>
      </c>
      <c r="B2" s="12" t="s">
        <v>59</v>
      </c>
      <c r="C2" s="12">
        <v>500</v>
      </c>
      <c r="D2" s="12" t="s">
        <v>136</v>
      </c>
      <c r="E2" s="14">
        <v>1000</v>
      </c>
      <c r="F2" s="18">
        <f>MATCH((VLOOKUP(A2,英雄经验!$A$2:$C$51,3,FALSE)+VLOOKUP(B2,英雄经验!$F$2:$G$16,2,FALSE)*C2+VLOOKUP(D2,英雄经验!$K$2:$M$15,2,FALSE)*E2),英雄经验!$C$2:$C$51,1)</f>
        <v>34</v>
      </c>
      <c r="G2" s="20">
        <f>C2*$L$2*$M$2+E2*VLOOKUP(D2,英雄经验!$K$2:$M$15,3,FALSE)</f>
        <v>2020000</v>
      </c>
      <c r="H2" s="26">
        <f>G2*$P$2</f>
        <v>18361.8</v>
      </c>
      <c r="I2" s="23">
        <f>(C2*$L$2*$O$2-$N$2)/3600</f>
        <v>666.63888888888891</v>
      </c>
      <c r="J2" s="24">
        <f>CEILING(I2/$I$8,1)</f>
        <v>84</v>
      </c>
      <c r="L2" s="13">
        <v>10</v>
      </c>
      <c r="M2" s="13">
        <v>4</v>
      </c>
      <c r="N2" s="13">
        <v>100</v>
      </c>
      <c r="O2" s="13">
        <v>480</v>
      </c>
      <c r="P2" s="22">
        <f>99.99/11000</f>
        <v>9.0899999999999991E-3</v>
      </c>
    </row>
    <row r="3" spans="1:16" x14ac:dyDescent="0.2">
      <c r="A3" s="12" t="s">
        <v>59</v>
      </c>
      <c r="B3" s="12" t="s">
        <v>60</v>
      </c>
      <c r="C3" s="12">
        <v>1</v>
      </c>
      <c r="D3" s="12" t="s">
        <v>136</v>
      </c>
      <c r="E3" s="14">
        <v>16000</v>
      </c>
      <c r="F3" s="18">
        <f>MATCH((VLOOKUP(A3,英雄经验!$A$2:$C$51,3,FALSE)+VLOOKUP(B3,英雄经验!$F$2:$G$16,2,FALSE)*C3+VLOOKUP(D3,英雄经验!$K$2:$M$15,2,FALSE)*E3),英雄经验!$C$2:$C$51,1)</f>
        <v>49</v>
      </c>
      <c r="G3" s="20">
        <f>C3*$L$2*$M$2+E3*VLOOKUP(D3,英雄经验!$K$2:$M$15,3,FALSE)</f>
        <v>32000040</v>
      </c>
      <c r="H3" s="26">
        <f t="shared" ref="H3:H4" si="0">G3*$P$2</f>
        <v>290880.36359999998</v>
      </c>
      <c r="I3" s="23">
        <f t="shared" ref="I3:I4" si="1">(C3*$L$2*$O$2-$N$2)/3600</f>
        <v>1.3055555555555556</v>
      </c>
      <c r="J3" s="24">
        <f t="shared" ref="J3:J4" si="2">CEILING(I3/$I$8,1)</f>
        <v>1</v>
      </c>
    </row>
    <row r="4" spans="1:16" x14ac:dyDescent="0.2">
      <c r="A4" s="12" t="s">
        <v>59</v>
      </c>
      <c r="B4" s="12" t="s">
        <v>57</v>
      </c>
      <c r="C4" s="12">
        <v>1</v>
      </c>
      <c r="D4" s="12" t="s">
        <v>136</v>
      </c>
      <c r="E4" s="14">
        <v>16000</v>
      </c>
      <c r="F4" s="18">
        <f>MATCH((VLOOKUP(A4,英雄经验!$A$2:$C$51,3,FALSE)+VLOOKUP(B4,英雄经验!$F$2:$G$16,2,FALSE)*C4+VLOOKUP(D4,英雄经验!$K$2:$M$15,2,FALSE)*E4),英雄经验!$C$2:$C$51,1)</f>
        <v>49</v>
      </c>
      <c r="G4" s="20">
        <f>C4*$L$2*$M$2+E4*VLOOKUP(D4,英雄经验!$K$2:$M$15,3,FALSE)</f>
        <v>32000040</v>
      </c>
      <c r="H4" s="26">
        <f t="shared" si="0"/>
        <v>290880.36359999998</v>
      </c>
      <c r="I4" s="23">
        <f t="shared" si="1"/>
        <v>1.3055555555555556</v>
      </c>
      <c r="J4" s="24">
        <f t="shared" si="2"/>
        <v>1</v>
      </c>
    </row>
    <row r="5" spans="1:16" x14ac:dyDescent="0.2">
      <c r="G5" t="s">
        <v>245</v>
      </c>
    </row>
    <row r="7" spans="1:16" ht="15.75" x14ac:dyDescent="0.2">
      <c r="I7" s="1" t="s">
        <v>186</v>
      </c>
    </row>
    <row r="8" spans="1:16" x14ac:dyDescent="0.2">
      <c r="I8" s="25">
        <v>8</v>
      </c>
    </row>
    <row r="10" spans="1:16" x14ac:dyDescent="0.2">
      <c r="N10" t="s">
        <v>114</v>
      </c>
    </row>
    <row r="11" spans="1:16" x14ac:dyDescent="0.2">
      <c r="N11" t="s">
        <v>184</v>
      </c>
    </row>
    <row r="17" spans="2:2" x14ac:dyDescent="0.2">
      <c r="B17" t="s">
        <v>189</v>
      </c>
    </row>
  </sheetData>
  <phoneticPr fontId="2" type="noConversion"/>
  <dataValidations count="2">
    <dataValidation type="whole" operator="greaterThanOrEqual" allowBlank="1" showInputMessage="1" showErrorMessage="1" sqref="C2:C4 E2:E4" xr:uid="{BBADE725-48F4-4388-BA85-A717D3783600}">
      <formula1>0</formula1>
    </dataValidation>
    <dataValidation type="whole" allowBlank="1" showInputMessage="1" showErrorMessage="1" sqref="I8" xr:uid="{3D0396C1-DD34-456A-8DB5-CDF27B5DA8B7}">
      <formula1>0</formula1>
      <formula2>24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9BE8C45-CF92-4F26-8314-F78118C28D3C}">
          <x14:formula1>
            <xm:f>英雄经验!$A$2:$A$51</xm:f>
          </x14:formula1>
          <xm:sqref>A2:A4</xm:sqref>
        </x14:dataValidation>
        <x14:dataValidation type="list" allowBlank="1" showInputMessage="1" showErrorMessage="1" xr:uid="{13AC8F40-27B1-4E8A-BBEC-17607F70B6B2}">
          <x14:formula1>
            <xm:f>英雄经验!$F$2:$F$16</xm:f>
          </x14:formula1>
          <xm:sqref>B2:B4</xm:sqref>
        </x14:dataValidation>
        <x14:dataValidation type="list" allowBlank="1" showInputMessage="1" showErrorMessage="1" xr:uid="{577CF89B-3454-4092-8CE9-E9C1572CDEF1}">
          <x14:formula1>
            <xm:f>英雄经验!$K$2:$K$15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627D-A74D-4437-9CF7-95FCA9224F11}">
  <dimension ref="A1:V14"/>
  <sheetViews>
    <sheetView tabSelected="1" workbookViewId="0">
      <selection activeCell="G10" sqref="G10"/>
    </sheetView>
  </sheetViews>
  <sheetFormatPr defaultRowHeight="14.25" x14ac:dyDescent="0.2"/>
  <cols>
    <col min="1" max="1" width="17.125" customWidth="1"/>
    <col min="2" max="9" width="12.875" customWidth="1"/>
    <col min="10" max="15" width="20.5" customWidth="1"/>
    <col min="17" max="17" width="27.125" customWidth="1"/>
    <col min="18" max="18" width="21.125" customWidth="1"/>
    <col min="19" max="19" width="18.875" customWidth="1"/>
    <col min="20" max="20" width="21.125" customWidth="1"/>
    <col min="21" max="22" width="18" customWidth="1"/>
  </cols>
  <sheetData>
    <row r="1" spans="1:22" ht="23.25" x14ac:dyDescent="0.2">
      <c r="A1" s="1" t="s">
        <v>222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36" t="s">
        <v>233</v>
      </c>
      <c r="K1" s="36" t="s">
        <v>234</v>
      </c>
      <c r="L1" s="36" t="s">
        <v>235</v>
      </c>
      <c r="M1" s="36" t="s">
        <v>232</v>
      </c>
      <c r="N1" s="36" t="s">
        <v>224</v>
      </c>
      <c r="O1" s="37" t="s">
        <v>231</v>
      </c>
      <c r="Q1" s="16" t="s">
        <v>230</v>
      </c>
      <c r="R1" s="16" t="s">
        <v>238</v>
      </c>
      <c r="S1" s="16" t="s">
        <v>180</v>
      </c>
      <c r="T1" s="16" t="s">
        <v>241</v>
      </c>
      <c r="U1" s="16" t="s">
        <v>240</v>
      </c>
      <c r="V1" s="16" t="s">
        <v>239</v>
      </c>
    </row>
    <row r="2" spans="1:22" x14ac:dyDescent="0.2">
      <c r="B2" s="12">
        <v>10</v>
      </c>
      <c r="C2" s="12">
        <v>10</v>
      </c>
      <c r="D2" s="12">
        <v>10</v>
      </c>
      <c r="E2" s="12">
        <v>10</v>
      </c>
      <c r="F2" s="12">
        <v>10</v>
      </c>
      <c r="G2" s="12" t="s">
        <v>246</v>
      </c>
      <c r="H2" s="12" t="s">
        <v>246</v>
      </c>
      <c r="I2" s="12" t="s">
        <v>246</v>
      </c>
      <c r="J2" s="35"/>
      <c r="K2" s="33">
        <f>IF(E2&lt;&gt;"Lock",英雄技能解锁!H5,)</f>
        <v>10</v>
      </c>
      <c r="L2" s="33">
        <f>IF(F2&lt;&gt;"Lock",英雄技能解锁!I6,)+IF(G2&lt;&gt;"Lock",英雄技能解锁!J7,)+IF(H2&lt;&gt;"Lock",英雄技能解锁!J8,)+IF(I2&lt;&gt;"Lock",英雄技能解锁!J9,)+IF(I2&lt;&gt;"Lock",英雄技能解锁!I9,)</f>
        <v>1</v>
      </c>
      <c r="M2" s="33">
        <f>IF(B2&lt;&gt;"Lock",英雄技能解锁!D2,0)+IF(C2&lt;&gt;"Lock",英雄技能解锁!D3,0)+IF(D2&lt;&gt;"Lock",英雄技能解锁!D4,0)+IF(E2&lt;&gt;"Lock",英雄技能解锁!D5,0)+IF(F2&lt;&gt;"Lock",英雄技能解锁!D6,0)+IF(G2&lt;&gt;"Lock",英雄技能解锁!D7,0)+IF(H2&lt;&gt;"Lock",英雄技能解锁!D8,0)+IF(I2&lt;&gt;"Lock",英雄技能解锁!D9,0)</f>
        <v>1600000</v>
      </c>
      <c r="N2" s="33">
        <f>VLOOKUP(B2,英雄技能升级!$A$2:$I$12,9,FALSE)+VLOOKUP(C2,英雄技能升级!$A$2:$I$12,9,FALSE)+VLOOKUP(D2,英雄技能升级!$A$2:$I$12,9,FALSE)+VLOOKUP(E2,英雄技能升级!$A$2:$I$12,9,FALSE)+VLOOKUP(F2,英雄技能升级!$A$2:$I$12,9,FALSE)+VLOOKUP(G2,英雄技能升级!$A$2:$I$12,9,FALSE)+VLOOKUP(H2,英雄技能升级!$A$2:$I$12,9,FALSE)+VLOOKUP(I2,英雄技能升级!$A$2:$I$12,9,FALSE)+IF(C2&lt;&gt;"Lock",英雄技能解锁!E3,0)+IF(D2&lt;&gt;"Lock",英雄技能解锁!E4,0)</f>
        <v>6375</v>
      </c>
      <c r="O2" s="24">
        <f>J2*$T$2+K2*$U$2+L2*$V$2+M2/1000*$R$2+N2*$Q$2*$S$2</f>
        <v>4419.615277777777</v>
      </c>
      <c r="Q2" s="13">
        <v>50</v>
      </c>
      <c r="R2" s="21">
        <f>4.99/360</f>
        <v>1.3861111111111112E-2</v>
      </c>
      <c r="S2" s="21">
        <f>99.99/11000</f>
        <v>9.0899999999999991E-3</v>
      </c>
      <c r="T2" s="13">
        <v>1</v>
      </c>
      <c r="U2" s="13">
        <v>100</v>
      </c>
      <c r="V2" s="13">
        <v>500</v>
      </c>
    </row>
    <row r="3" spans="1:22" x14ac:dyDescent="0.2">
      <c r="N3" s="13"/>
      <c r="O3" s="13"/>
    </row>
    <row r="4" spans="1:22" x14ac:dyDescent="0.2">
      <c r="N4" s="13"/>
      <c r="O4" s="13"/>
    </row>
    <row r="5" spans="1:22" ht="15.75" x14ac:dyDescent="0.2">
      <c r="A5" s="1" t="s">
        <v>223</v>
      </c>
      <c r="B5" s="1" t="s">
        <v>214</v>
      </c>
      <c r="C5" s="1" t="s">
        <v>215</v>
      </c>
      <c r="D5" s="1" t="s">
        <v>216</v>
      </c>
      <c r="E5" s="1" t="s">
        <v>217</v>
      </c>
      <c r="F5" s="1" t="s">
        <v>218</v>
      </c>
      <c r="G5" s="1" t="s">
        <v>219</v>
      </c>
      <c r="N5" s="13"/>
      <c r="O5" s="13"/>
    </row>
    <row r="6" spans="1:22" x14ac:dyDescent="0.2">
      <c r="B6" s="12">
        <v>2</v>
      </c>
      <c r="C6" s="12">
        <v>2</v>
      </c>
      <c r="D6" s="12">
        <v>3</v>
      </c>
      <c r="E6" s="12">
        <v>2</v>
      </c>
      <c r="F6" s="12">
        <v>2</v>
      </c>
      <c r="G6" s="12">
        <v>2</v>
      </c>
      <c r="J6" s="32">
        <f>IF(D6&lt;&gt;"Lock",英雄技能解锁!G12,)</f>
        <v>10</v>
      </c>
      <c r="K6" s="33">
        <f>IF(E6&lt;&gt;"Lock",英雄技能解锁!J13,)+IF(F6&lt;&gt;"Lock",英雄技能解锁!J14,)+IF(G6&lt;&gt;"Lock",英雄技能解锁!J15,)</f>
        <v>6</v>
      </c>
      <c r="L6" s="34"/>
      <c r="M6" s="33">
        <f>IF(B6&lt;&gt;"Lock",英雄技能解锁!D10,0)+IF(C6&lt;&gt;"Lock",英雄技能解锁!D11,0)+IF(D6&lt;&gt;"Lock",英雄技能解锁!D12,0)+IF(E6&lt;&gt;"Lock",英雄技能解锁!D13,0)+IF(F6&lt;&gt;"Lock",英雄技能解锁!D14,0)+IF(G6&lt;&gt;"Lock",英雄技能解锁!D15,0)</f>
        <v>1300000</v>
      </c>
      <c r="N6" s="33">
        <f>VLOOKUP(B6,英雄技能升级!$A$2:$I$12,7,FALSE)+VLOOKUP(C6,英雄技能升级!$A$2:$I$12,7,FALSE)+VLOOKUP(D6,英雄技能升级!$A$2:$I$12,7,FALSE)+VLOOKUP(E6,英雄技能升级!$A$2:$I$12,7,FALSE)+VLOOKUP(F6,英雄技能升级!$A$2:$I$12,7,FALSE)+VLOOKUP(G6,英雄技能升级!$A$2:$I$12,7,FALSE)</f>
        <v>80</v>
      </c>
      <c r="O6" s="24">
        <f>J6*$T$2+K6*$U$2+L6*$V$2+M6/1000*$R$2+N6*$Q$2*$S$2</f>
        <v>664.3794444444444</v>
      </c>
    </row>
    <row r="7" spans="1:22" x14ac:dyDescent="0.2">
      <c r="N7" s="13"/>
      <c r="O7" s="13"/>
    </row>
    <row r="8" spans="1:22" x14ac:dyDescent="0.2">
      <c r="N8" s="13"/>
      <c r="O8" s="13"/>
    </row>
    <row r="9" spans="1:22" ht="15.75" x14ac:dyDescent="0.2">
      <c r="A9" s="1" t="s">
        <v>236</v>
      </c>
      <c r="B9" s="1" t="s">
        <v>214</v>
      </c>
      <c r="C9" s="1" t="s">
        <v>215</v>
      </c>
      <c r="D9" s="1" t="s">
        <v>216</v>
      </c>
      <c r="E9" s="1" t="s">
        <v>217</v>
      </c>
      <c r="N9" s="13"/>
      <c r="O9" s="13"/>
    </row>
    <row r="10" spans="1:22" x14ac:dyDescent="0.2">
      <c r="B10" s="12">
        <v>2</v>
      </c>
      <c r="C10" s="12">
        <v>2</v>
      </c>
      <c r="D10" s="12">
        <v>2</v>
      </c>
      <c r="E10" s="12">
        <v>2</v>
      </c>
      <c r="J10" s="32">
        <f>IF(E10&lt;&gt;"Lock",英雄技能解锁!G19,)</f>
        <v>5</v>
      </c>
      <c r="K10" s="34"/>
      <c r="L10" s="34"/>
      <c r="M10" s="33">
        <f>IF(B10&lt;&gt;"Lock",英雄技能解锁!D16,0)+IF(C10&lt;&gt;"Lock",英雄技能解锁!D17,0)+IF(D10&lt;&gt;"Lock",英雄技能解锁!D18,0)+IF(E10&lt;&gt;"Lock",英雄技能解锁!D19,0)</f>
        <v>360000</v>
      </c>
      <c r="N10" s="33">
        <f>VLOOKUP(B10,英雄技能升级!$A$2:$I$12,5,FALSE)+VLOOKUP(C10,英雄技能升级!$A$2:$I$12,5,FALSE)+VLOOKUP(D10,英雄技能升级!$A$2:$I$12,5,FALSE)+VLOOKUP(E10,英雄技能升级!$A$2:$I$12,5,FALSE)</f>
        <v>40</v>
      </c>
      <c r="O10" s="24">
        <f>J10*$T$2+K10*$U$2+L10*$V$2+M10/1000*$R$2+N10*$Q$2*$S$2</f>
        <v>28.17</v>
      </c>
    </row>
    <row r="11" spans="1:22" x14ac:dyDescent="0.2">
      <c r="N11" s="13"/>
      <c r="O11" s="13"/>
    </row>
    <row r="12" spans="1:22" x14ac:dyDescent="0.2">
      <c r="N12" s="13"/>
      <c r="O12" s="13"/>
    </row>
    <row r="13" spans="1:22" ht="15.75" x14ac:dyDescent="0.2">
      <c r="A13" s="1" t="s">
        <v>237</v>
      </c>
      <c r="B13" s="1" t="s">
        <v>214</v>
      </c>
      <c r="C13" s="1" t="s">
        <v>215</v>
      </c>
      <c r="D13" s="1" t="s">
        <v>216</v>
      </c>
      <c r="N13" s="13"/>
      <c r="O13" s="13"/>
    </row>
    <row r="14" spans="1:22" x14ac:dyDescent="0.2">
      <c r="B14" s="12">
        <v>2</v>
      </c>
      <c r="C14" s="12">
        <v>2</v>
      </c>
      <c r="D14" s="12">
        <v>5</v>
      </c>
      <c r="J14" s="35"/>
      <c r="K14" s="34"/>
      <c r="L14" s="34"/>
      <c r="M14" s="33">
        <f>IF(B14&lt;&gt;"Lock",英雄技能解锁!D20,0)+IF(C14&lt;&gt;"Lock",英雄技能解锁!D21,0)+IF(D14&lt;&gt;"Lock",英雄技能解锁!D22,0)</f>
        <v>90000</v>
      </c>
      <c r="N14" s="33">
        <f>VLOOKUP(B14,英雄技能升级!$A$2:$I$12,3,FALSE)+VLOOKUP(C14,英雄技能升级!$A$2:$I$12,3,FALSE)+VLOOKUP(D14,英雄技能升级!$A$2:$I$12,3,FALSE)</f>
        <v>60</v>
      </c>
      <c r="O14" s="24">
        <f>J14*$T$2+K14*$U$2+L14*$V$2+M14/1000*$R$2+N14*$Q$2*$S$2</f>
        <v>28.517499999999995</v>
      </c>
    </row>
  </sheetData>
  <phoneticPr fontId="2" type="noConversion"/>
  <dataValidations count="1">
    <dataValidation type="list" allowBlank="1" showInputMessage="1" showErrorMessage="1" sqref="B2:I2 B6:G6 B10:E10 B14:D14" xr:uid="{EBCAB32D-4740-465F-BEBA-3446088857AE}">
      <formula1>"Lock,1,2,3,4,5,6,7,8,9,10"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C10" workbookViewId="0">
      <selection activeCell="M27" sqref="M27"/>
    </sheetView>
  </sheetViews>
  <sheetFormatPr defaultRowHeight="14.25" x14ac:dyDescent="0.2"/>
  <cols>
    <col min="1" max="1" width="12.375" customWidth="1"/>
    <col min="2" max="2" width="16.25" customWidth="1"/>
    <col min="3" max="3" width="16.375" customWidth="1"/>
    <col min="6" max="6" width="11.375" customWidth="1"/>
    <col min="7" max="7" width="15.5" customWidth="1"/>
    <col min="8" max="8" width="12" customWidth="1"/>
    <col min="10" max="10" width="12" customWidth="1"/>
    <col min="11" max="11" width="17.125" customWidth="1"/>
    <col min="12" max="12" width="13.375" customWidth="1"/>
    <col min="13" max="13" width="13.125" customWidth="1"/>
    <col min="14" max="14" width="14.75" customWidth="1"/>
  </cols>
  <sheetData>
    <row r="1" spans="1:15" ht="21.75" customHeight="1" x14ac:dyDescent="0.2">
      <c r="A1" s="1" t="s">
        <v>169</v>
      </c>
      <c r="B1" s="1" t="s">
        <v>50</v>
      </c>
      <c r="C1" s="1" t="s">
        <v>101</v>
      </c>
      <c r="F1" s="1" t="s">
        <v>116</v>
      </c>
      <c r="G1" s="1" t="s">
        <v>119</v>
      </c>
      <c r="J1" s="1" t="s">
        <v>120</v>
      </c>
      <c r="K1" s="1" t="s">
        <v>117</v>
      </c>
      <c r="L1" s="1" t="s">
        <v>118</v>
      </c>
      <c r="M1" s="1" t="s">
        <v>149</v>
      </c>
      <c r="N1" s="1" t="s">
        <v>166</v>
      </c>
    </row>
    <row r="2" spans="1:15" x14ac:dyDescent="0.2">
      <c r="A2" s="3" t="s">
        <v>52</v>
      </c>
      <c r="B2" s="2" t="s">
        <v>0</v>
      </c>
      <c r="C2" s="2" t="str">
        <f>B2</f>
        <v>10</v>
      </c>
      <c r="F2" s="5" t="s">
        <v>52</v>
      </c>
      <c r="G2" s="2" t="s">
        <v>58</v>
      </c>
      <c r="J2" s="6" t="s">
        <v>130</v>
      </c>
      <c r="K2" s="2" t="s">
        <v>135</v>
      </c>
      <c r="L2" s="3">
        <v>5000</v>
      </c>
      <c r="M2" s="7" t="s">
        <v>102</v>
      </c>
      <c r="N2" s="7">
        <f>L2/M2</f>
        <v>50</v>
      </c>
    </row>
    <row r="3" spans="1:15" x14ac:dyDescent="0.2">
      <c r="A3" s="3" t="s">
        <v>54</v>
      </c>
      <c r="B3" s="2" t="s">
        <v>1</v>
      </c>
      <c r="C3" s="4">
        <f>C2+B3</f>
        <v>40</v>
      </c>
      <c r="F3" s="5" t="s">
        <v>54</v>
      </c>
      <c r="G3" s="2" t="s">
        <v>77</v>
      </c>
      <c r="J3" s="6" t="s">
        <v>131</v>
      </c>
      <c r="K3" s="2" t="s">
        <v>134</v>
      </c>
      <c r="L3" s="3">
        <v>20000</v>
      </c>
      <c r="M3" s="7" t="s">
        <v>5</v>
      </c>
      <c r="N3" s="7">
        <f t="shared" ref="N3:N15" si="0">L3/M3</f>
        <v>50</v>
      </c>
    </row>
    <row r="4" spans="1:15" x14ac:dyDescent="0.2">
      <c r="A4" s="3" t="s">
        <v>56</v>
      </c>
      <c r="B4" s="2" t="s">
        <v>2</v>
      </c>
      <c r="C4" s="4">
        <f t="shared" ref="C4:C51" si="1">C3+B4</f>
        <v>90</v>
      </c>
      <c r="D4" t="s">
        <v>114</v>
      </c>
      <c r="F4" s="5" t="s">
        <v>55</v>
      </c>
      <c r="G4" s="2" t="s">
        <v>102</v>
      </c>
      <c r="H4" t="s">
        <v>114</v>
      </c>
      <c r="J4" s="6" t="s">
        <v>190</v>
      </c>
      <c r="K4" s="2" t="s">
        <v>137</v>
      </c>
      <c r="L4" s="3">
        <v>100000</v>
      </c>
      <c r="M4" s="7" t="s">
        <v>150</v>
      </c>
      <c r="N4" s="7">
        <f t="shared" si="0"/>
        <v>50</v>
      </c>
      <c r="O4" t="s">
        <v>114</v>
      </c>
    </row>
    <row r="5" spans="1:15" x14ac:dyDescent="0.2">
      <c r="A5" s="3" t="s">
        <v>57</v>
      </c>
      <c r="B5" s="2" t="s">
        <v>3</v>
      </c>
      <c r="C5" s="4">
        <f t="shared" si="1"/>
        <v>240</v>
      </c>
      <c r="D5" t="s">
        <v>115</v>
      </c>
      <c r="F5" s="5" t="s">
        <v>57</v>
      </c>
      <c r="G5" s="2" t="s">
        <v>103</v>
      </c>
      <c r="H5" t="s">
        <v>182</v>
      </c>
      <c r="J5" s="6" t="s">
        <v>132</v>
      </c>
      <c r="K5" s="2" t="s">
        <v>138</v>
      </c>
      <c r="L5" s="3">
        <v>500</v>
      </c>
      <c r="M5" s="7" t="s">
        <v>102</v>
      </c>
      <c r="N5" s="7">
        <f t="shared" si="0"/>
        <v>5</v>
      </c>
      <c r="O5" t="s">
        <v>183</v>
      </c>
    </row>
    <row r="6" spans="1:15" x14ac:dyDescent="0.2">
      <c r="A6" s="3" t="s">
        <v>58</v>
      </c>
      <c r="B6" s="2" t="s">
        <v>4</v>
      </c>
      <c r="C6" s="4">
        <f t="shared" si="1"/>
        <v>590</v>
      </c>
      <c r="F6" s="5" t="s">
        <v>58</v>
      </c>
      <c r="G6" s="2" t="s">
        <v>7</v>
      </c>
      <c r="J6" s="6" t="s">
        <v>133</v>
      </c>
      <c r="K6" s="2" t="s">
        <v>139</v>
      </c>
      <c r="L6" s="3">
        <v>100</v>
      </c>
      <c r="M6" s="7" t="s">
        <v>53</v>
      </c>
      <c r="N6" s="7">
        <f t="shared" si="0"/>
        <v>50</v>
      </c>
    </row>
    <row r="7" spans="1:15" x14ac:dyDescent="0.2">
      <c r="A7" s="3" t="s">
        <v>59</v>
      </c>
      <c r="B7" s="2" t="s">
        <v>5</v>
      </c>
      <c r="C7" s="4">
        <f t="shared" si="1"/>
        <v>990</v>
      </c>
      <c r="F7" s="5" t="s">
        <v>59</v>
      </c>
      <c r="G7" s="2" t="s">
        <v>104</v>
      </c>
      <c r="J7" s="6" t="s">
        <v>121</v>
      </c>
      <c r="K7" s="2" t="s">
        <v>140</v>
      </c>
      <c r="L7" s="3">
        <v>5000</v>
      </c>
      <c r="M7" s="7" t="s">
        <v>5</v>
      </c>
      <c r="N7" s="7">
        <f t="shared" si="0"/>
        <v>12.5</v>
      </c>
    </row>
    <row r="8" spans="1:15" x14ac:dyDescent="0.2">
      <c r="A8" s="3" t="s">
        <v>60</v>
      </c>
      <c r="B8" s="2" t="s">
        <v>6</v>
      </c>
      <c r="C8" s="4">
        <f t="shared" si="1"/>
        <v>1490</v>
      </c>
      <c r="F8" s="5" t="s">
        <v>60</v>
      </c>
      <c r="G8" s="2" t="s">
        <v>105</v>
      </c>
      <c r="J8" s="6" t="s">
        <v>122</v>
      </c>
      <c r="K8" s="2" t="s">
        <v>141</v>
      </c>
      <c r="L8" s="3">
        <v>10000</v>
      </c>
      <c r="M8" s="7" t="s">
        <v>151</v>
      </c>
      <c r="N8" s="7">
        <f t="shared" si="0"/>
        <v>12.5</v>
      </c>
    </row>
    <row r="9" spans="1:15" x14ac:dyDescent="0.2">
      <c r="A9" s="3" t="s">
        <v>61</v>
      </c>
      <c r="B9" s="2" t="s">
        <v>7</v>
      </c>
      <c r="C9" s="4">
        <f t="shared" si="1"/>
        <v>2090</v>
      </c>
      <c r="F9" s="5" t="s">
        <v>61</v>
      </c>
      <c r="G9" s="2" t="s">
        <v>106</v>
      </c>
      <c r="J9" s="6" t="s">
        <v>123</v>
      </c>
      <c r="K9" s="2" t="s">
        <v>142</v>
      </c>
      <c r="L9" s="3">
        <v>20000</v>
      </c>
      <c r="M9" s="7" t="s">
        <v>152</v>
      </c>
      <c r="N9" s="7">
        <f t="shared" si="0"/>
        <v>12.5</v>
      </c>
    </row>
    <row r="10" spans="1:15" x14ac:dyDescent="0.2">
      <c r="A10" s="3" t="s">
        <v>62</v>
      </c>
      <c r="B10" s="2" t="s">
        <v>8</v>
      </c>
      <c r="C10" s="4">
        <f t="shared" si="1"/>
        <v>2990</v>
      </c>
      <c r="F10" s="5" t="s">
        <v>62</v>
      </c>
      <c r="G10" s="2" t="s">
        <v>107</v>
      </c>
      <c r="J10" s="6" t="s">
        <v>124</v>
      </c>
      <c r="K10" s="2" t="s">
        <v>143</v>
      </c>
      <c r="L10" s="3">
        <v>50000</v>
      </c>
      <c r="M10" s="7" t="s">
        <v>153</v>
      </c>
      <c r="N10" s="7">
        <f t="shared" si="0"/>
        <v>12.5</v>
      </c>
    </row>
    <row r="11" spans="1:15" x14ac:dyDescent="0.2">
      <c r="A11" s="3" t="s">
        <v>0</v>
      </c>
      <c r="B11" s="2" t="s">
        <v>9</v>
      </c>
      <c r="C11" s="4">
        <f t="shared" si="1"/>
        <v>4290</v>
      </c>
      <c r="F11" s="5" t="s">
        <v>0</v>
      </c>
      <c r="G11" s="2" t="s">
        <v>108</v>
      </c>
      <c r="J11" s="6" t="s">
        <v>125</v>
      </c>
      <c r="K11" s="2" t="s">
        <v>144</v>
      </c>
      <c r="L11" s="3">
        <v>100000</v>
      </c>
      <c r="M11" s="7" t="s">
        <v>154</v>
      </c>
      <c r="N11" s="7">
        <f t="shared" si="0"/>
        <v>12.5</v>
      </c>
    </row>
    <row r="12" spans="1:15" x14ac:dyDescent="0.2">
      <c r="A12" s="3" t="s">
        <v>63</v>
      </c>
      <c r="B12" s="2" t="s">
        <v>10</v>
      </c>
      <c r="C12" s="4">
        <f t="shared" si="1"/>
        <v>8590</v>
      </c>
      <c r="F12" s="5" t="s">
        <v>63</v>
      </c>
      <c r="G12" s="2" t="s">
        <v>109</v>
      </c>
      <c r="J12" s="6" t="s">
        <v>126</v>
      </c>
      <c r="K12" s="2" t="s">
        <v>145</v>
      </c>
      <c r="L12" s="3">
        <v>200000</v>
      </c>
      <c r="M12" s="7" t="s">
        <v>155</v>
      </c>
      <c r="N12" s="7">
        <f t="shared" si="0"/>
        <v>12.5</v>
      </c>
    </row>
    <row r="13" spans="1:15" x14ac:dyDescent="0.2">
      <c r="A13" s="3" t="s">
        <v>64</v>
      </c>
      <c r="B13" s="2" t="s">
        <v>11</v>
      </c>
      <c r="C13" s="4">
        <f t="shared" si="1"/>
        <v>16990</v>
      </c>
      <c r="F13" s="5" t="s">
        <v>64</v>
      </c>
      <c r="G13" s="2" t="s">
        <v>110</v>
      </c>
      <c r="J13" s="6" t="s">
        <v>127</v>
      </c>
      <c r="K13" s="2" t="s">
        <v>146</v>
      </c>
      <c r="L13" s="3">
        <v>500000</v>
      </c>
      <c r="M13" s="7" t="s">
        <v>156</v>
      </c>
      <c r="N13" s="7">
        <f t="shared" si="0"/>
        <v>50</v>
      </c>
    </row>
    <row r="14" spans="1:15" x14ac:dyDescent="0.2">
      <c r="A14" s="3" t="s">
        <v>65</v>
      </c>
      <c r="B14" s="2" t="s">
        <v>12</v>
      </c>
      <c r="C14" s="4">
        <f t="shared" si="1"/>
        <v>34990</v>
      </c>
      <c r="F14" s="5" t="s">
        <v>65</v>
      </c>
      <c r="G14" s="2" t="s">
        <v>111</v>
      </c>
      <c r="J14" s="6" t="s">
        <v>128</v>
      </c>
      <c r="K14" s="2" t="s">
        <v>147</v>
      </c>
      <c r="L14" s="3">
        <v>1000000</v>
      </c>
      <c r="M14" s="7" t="s">
        <v>157</v>
      </c>
      <c r="N14" s="7">
        <f t="shared" si="0"/>
        <v>50</v>
      </c>
    </row>
    <row r="15" spans="1:15" x14ac:dyDescent="0.2">
      <c r="A15" s="3" t="s">
        <v>66</v>
      </c>
      <c r="B15" s="2" t="s">
        <v>13</v>
      </c>
      <c r="C15" s="4">
        <f t="shared" si="1"/>
        <v>68990</v>
      </c>
      <c r="F15" s="5" t="s">
        <v>66</v>
      </c>
      <c r="G15" s="2" t="s">
        <v>112</v>
      </c>
      <c r="J15" s="6" t="s">
        <v>129</v>
      </c>
      <c r="K15" s="2" t="s">
        <v>148</v>
      </c>
      <c r="L15" s="3">
        <v>5000000</v>
      </c>
      <c r="M15" s="7" t="s">
        <v>158</v>
      </c>
      <c r="N15" s="7">
        <f t="shared" si="0"/>
        <v>50</v>
      </c>
    </row>
    <row r="16" spans="1:15" x14ac:dyDescent="0.2">
      <c r="A16" s="3" t="s">
        <v>67</v>
      </c>
      <c r="B16" s="2" t="s">
        <v>14</v>
      </c>
      <c r="C16" s="4">
        <f t="shared" si="1"/>
        <v>139990</v>
      </c>
      <c r="F16" s="5" t="s">
        <v>67</v>
      </c>
      <c r="G16" s="2" t="s">
        <v>113</v>
      </c>
    </row>
    <row r="17" spans="1:14" x14ac:dyDescent="0.2">
      <c r="A17" s="3" t="s">
        <v>68</v>
      </c>
      <c r="B17" s="2" t="s">
        <v>15</v>
      </c>
      <c r="C17" s="4">
        <f t="shared" si="1"/>
        <v>279990</v>
      </c>
      <c r="J17" t="s">
        <v>160</v>
      </c>
    </row>
    <row r="18" spans="1:14" x14ac:dyDescent="0.2">
      <c r="A18" s="3" t="s">
        <v>69</v>
      </c>
      <c r="B18" s="2" t="s">
        <v>16</v>
      </c>
      <c r="C18" s="4">
        <f t="shared" si="1"/>
        <v>549990</v>
      </c>
      <c r="F18" s="9"/>
      <c r="J18" t="s">
        <v>159</v>
      </c>
    </row>
    <row r="19" spans="1:14" x14ac:dyDescent="0.2">
      <c r="A19" s="3" t="s">
        <v>70</v>
      </c>
      <c r="B19" s="2" t="s">
        <v>17</v>
      </c>
      <c r="C19" s="4">
        <f t="shared" si="1"/>
        <v>999990</v>
      </c>
    </row>
    <row r="20" spans="1:14" x14ac:dyDescent="0.2">
      <c r="A20" s="3" t="s">
        <v>71</v>
      </c>
      <c r="B20" s="2" t="s">
        <v>18</v>
      </c>
      <c r="C20" s="4">
        <f t="shared" si="1"/>
        <v>1599990</v>
      </c>
    </row>
    <row r="21" spans="1:14" ht="15.75" x14ac:dyDescent="0.2">
      <c r="A21" s="3" t="s">
        <v>72</v>
      </c>
      <c r="B21" s="2" t="s">
        <v>19</v>
      </c>
      <c r="C21" s="4">
        <f t="shared" si="1"/>
        <v>2499990</v>
      </c>
      <c r="J21" s="1" t="s">
        <v>120</v>
      </c>
      <c r="K21" s="1" t="s">
        <v>117</v>
      </c>
      <c r="L21" s="1" t="s">
        <v>164</v>
      </c>
      <c r="M21" s="1" t="s">
        <v>149</v>
      </c>
      <c r="N21" s="1" t="s">
        <v>167</v>
      </c>
    </row>
    <row r="22" spans="1:14" x14ac:dyDescent="0.2">
      <c r="A22" s="3" t="s">
        <v>73</v>
      </c>
      <c r="B22" s="2" t="s">
        <v>20</v>
      </c>
      <c r="C22" s="4">
        <f t="shared" si="1"/>
        <v>3499990</v>
      </c>
      <c r="F22" s="10"/>
      <c r="J22" s="8" t="s">
        <v>165</v>
      </c>
      <c r="K22" s="2" t="s">
        <v>161</v>
      </c>
      <c r="L22" s="3">
        <v>10</v>
      </c>
      <c r="M22" s="3">
        <v>40</v>
      </c>
      <c r="N22" s="11">
        <f>L22/M22</f>
        <v>0.25</v>
      </c>
    </row>
    <row r="23" spans="1:14" x14ac:dyDescent="0.2">
      <c r="A23" s="3" t="s">
        <v>74</v>
      </c>
      <c r="B23" s="2" t="s">
        <v>21</v>
      </c>
      <c r="C23" s="4">
        <f t="shared" si="1"/>
        <v>4899990</v>
      </c>
      <c r="F23" s="10"/>
      <c r="J23" s="8">
        <v>200381</v>
      </c>
      <c r="K23" s="2" t="s">
        <v>162</v>
      </c>
      <c r="L23" s="3">
        <v>50</v>
      </c>
      <c r="M23" s="3">
        <v>200</v>
      </c>
      <c r="N23" s="11">
        <f t="shared" ref="N23:N24" si="2">L23/M23</f>
        <v>0.25</v>
      </c>
    </row>
    <row r="24" spans="1:14" x14ac:dyDescent="0.2">
      <c r="A24" s="3" t="s">
        <v>75</v>
      </c>
      <c r="B24" s="2" t="s">
        <v>22</v>
      </c>
      <c r="C24" s="4">
        <f t="shared" si="1"/>
        <v>6799990</v>
      </c>
      <c r="F24" s="10"/>
      <c r="J24" s="8">
        <v>200382</v>
      </c>
      <c r="K24" s="2" t="s">
        <v>163</v>
      </c>
      <c r="L24" s="3">
        <v>100</v>
      </c>
      <c r="M24" s="3">
        <v>400</v>
      </c>
      <c r="N24" s="11">
        <f t="shared" si="2"/>
        <v>0.25</v>
      </c>
    </row>
    <row r="25" spans="1:14" x14ac:dyDescent="0.2">
      <c r="A25" s="3" t="s">
        <v>76</v>
      </c>
      <c r="B25" s="2" t="s">
        <v>23</v>
      </c>
      <c r="C25" s="4">
        <f t="shared" si="1"/>
        <v>8799990</v>
      </c>
    </row>
    <row r="26" spans="1:14" x14ac:dyDescent="0.2">
      <c r="A26" s="3" t="s">
        <v>77</v>
      </c>
      <c r="B26" s="2" t="s">
        <v>24</v>
      </c>
      <c r="C26" s="4">
        <f t="shared" si="1"/>
        <v>11499990</v>
      </c>
      <c r="J26" t="s">
        <v>168</v>
      </c>
    </row>
    <row r="27" spans="1:14" x14ac:dyDescent="0.2">
      <c r="A27" s="3" t="s">
        <v>78</v>
      </c>
      <c r="B27" s="2" t="s">
        <v>25</v>
      </c>
      <c r="C27" s="4">
        <f t="shared" si="1"/>
        <v>14999990</v>
      </c>
    </row>
    <row r="28" spans="1:14" x14ac:dyDescent="0.2">
      <c r="A28" s="3" t="s">
        <v>79</v>
      </c>
      <c r="B28" s="2" t="s">
        <v>26</v>
      </c>
      <c r="C28" s="4">
        <f t="shared" si="1"/>
        <v>18999990</v>
      </c>
    </row>
    <row r="29" spans="1:14" x14ac:dyDescent="0.2">
      <c r="A29" s="3" t="s">
        <v>80</v>
      </c>
      <c r="B29" s="2" t="s">
        <v>27</v>
      </c>
      <c r="C29" s="4">
        <f t="shared" si="1"/>
        <v>24999990</v>
      </c>
    </row>
    <row r="30" spans="1:14" x14ac:dyDescent="0.2">
      <c r="A30" s="3" t="s">
        <v>81</v>
      </c>
      <c r="B30" s="2" t="s">
        <v>28</v>
      </c>
      <c r="C30" s="4">
        <f t="shared" si="1"/>
        <v>32999990</v>
      </c>
    </row>
    <row r="31" spans="1:14" x14ac:dyDescent="0.2">
      <c r="A31" s="3" t="s">
        <v>1</v>
      </c>
      <c r="B31" s="2" t="s">
        <v>29</v>
      </c>
      <c r="C31" s="4">
        <f t="shared" si="1"/>
        <v>41999990</v>
      </c>
    </row>
    <row r="32" spans="1:14" x14ac:dyDescent="0.2">
      <c r="A32" s="3" t="s">
        <v>82</v>
      </c>
      <c r="B32" s="2" t="s">
        <v>30</v>
      </c>
      <c r="C32" s="4">
        <f t="shared" si="1"/>
        <v>52999990</v>
      </c>
    </row>
    <row r="33" spans="1:3" x14ac:dyDescent="0.2">
      <c r="A33" s="3" t="s">
        <v>83</v>
      </c>
      <c r="B33" s="2" t="s">
        <v>31</v>
      </c>
      <c r="C33" s="4">
        <f t="shared" si="1"/>
        <v>64999990</v>
      </c>
    </row>
    <row r="34" spans="1:3" x14ac:dyDescent="0.2">
      <c r="A34" s="3" t="s">
        <v>84</v>
      </c>
      <c r="B34" s="2" t="s">
        <v>32</v>
      </c>
      <c r="C34" s="4">
        <f t="shared" si="1"/>
        <v>77999990</v>
      </c>
    </row>
    <row r="35" spans="1:3" x14ac:dyDescent="0.2">
      <c r="A35" s="3" t="s">
        <v>85</v>
      </c>
      <c r="B35" s="2" t="s">
        <v>33</v>
      </c>
      <c r="C35" s="4">
        <f t="shared" si="1"/>
        <v>91999990</v>
      </c>
    </row>
    <row r="36" spans="1:3" x14ac:dyDescent="0.2">
      <c r="A36" s="3" t="s">
        <v>86</v>
      </c>
      <c r="B36" s="2" t="s">
        <v>34</v>
      </c>
      <c r="C36" s="4">
        <f t="shared" si="1"/>
        <v>109999990</v>
      </c>
    </row>
    <row r="37" spans="1:3" x14ac:dyDescent="0.2">
      <c r="A37" s="3" t="s">
        <v>87</v>
      </c>
      <c r="B37" s="2" t="s">
        <v>35</v>
      </c>
      <c r="C37" s="4">
        <f t="shared" si="1"/>
        <v>129999990</v>
      </c>
    </row>
    <row r="38" spans="1:3" x14ac:dyDescent="0.2">
      <c r="A38" s="3" t="s">
        <v>88</v>
      </c>
      <c r="B38" s="2" t="s">
        <v>36</v>
      </c>
      <c r="C38" s="4">
        <f t="shared" si="1"/>
        <v>159999990</v>
      </c>
    </row>
    <row r="39" spans="1:3" x14ac:dyDescent="0.2">
      <c r="A39" s="3" t="s">
        <v>89</v>
      </c>
      <c r="B39" s="2" t="s">
        <v>37</v>
      </c>
      <c r="C39" s="4">
        <f t="shared" si="1"/>
        <v>194999990</v>
      </c>
    </row>
    <row r="40" spans="1:3" x14ac:dyDescent="0.2">
      <c r="A40" s="3" t="s">
        <v>90</v>
      </c>
      <c r="B40" s="2" t="s">
        <v>38</v>
      </c>
      <c r="C40" s="4">
        <f t="shared" si="1"/>
        <v>234999990</v>
      </c>
    </row>
    <row r="41" spans="1:3" x14ac:dyDescent="0.2">
      <c r="A41" s="3" t="s">
        <v>91</v>
      </c>
      <c r="B41" s="2" t="s">
        <v>39</v>
      </c>
      <c r="C41" s="4">
        <f t="shared" si="1"/>
        <v>279999990</v>
      </c>
    </row>
    <row r="42" spans="1:3" x14ac:dyDescent="0.2">
      <c r="A42" s="3" t="s">
        <v>92</v>
      </c>
      <c r="B42" s="2" t="s">
        <v>40</v>
      </c>
      <c r="C42" s="4">
        <f t="shared" si="1"/>
        <v>329999990</v>
      </c>
    </row>
    <row r="43" spans="1:3" x14ac:dyDescent="0.2">
      <c r="A43" s="3" t="s">
        <v>93</v>
      </c>
      <c r="B43" s="2" t="s">
        <v>41</v>
      </c>
      <c r="C43" s="4">
        <f t="shared" si="1"/>
        <v>399999990</v>
      </c>
    </row>
    <row r="44" spans="1:3" x14ac:dyDescent="0.2">
      <c r="A44" s="3" t="s">
        <v>94</v>
      </c>
      <c r="B44" s="2" t="s">
        <v>42</v>
      </c>
      <c r="C44" s="4">
        <f t="shared" si="1"/>
        <v>479999990</v>
      </c>
    </row>
    <row r="45" spans="1:3" x14ac:dyDescent="0.2">
      <c r="A45" s="3" t="s">
        <v>95</v>
      </c>
      <c r="B45" s="2" t="s">
        <v>43</v>
      </c>
      <c r="C45" s="4">
        <f t="shared" si="1"/>
        <v>569999990</v>
      </c>
    </row>
    <row r="46" spans="1:3" x14ac:dyDescent="0.2">
      <c r="A46" s="3" t="s">
        <v>96</v>
      </c>
      <c r="B46" s="2" t="s">
        <v>44</v>
      </c>
      <c r="C46" s="4">
        <f t="shared" si="1"/>
        <v>689999990</v>
      </c>
    </row>
    <row r="47" spans="1:3" x14ac:dyDescent="0.2">
      <c r="A47" s="3" t="s">
        <v>97</v>
      </c>
      <c r="B47" s="2" t="s">
        <v>45</v>
      </c>
      <c r="C47" s="4">
        <f t="shared" si="1"/>
        <v>819999990</v>
      </c>
    </row>
    <row r="48" spans="1:3" x14ac:dyDescent="0.2">
      <c r="A48" s="3" t="s">
        <v>98</v>
      </c>
      <c r="B48" s="2" t="s">
        <v>46</v>
      </c>
      <c r="C48" s="4">
        <f t="shared" si="1"/>
        <v>989999990</v>
      </c>
    </row>
    <row r="49" spans="1:3" x14ac:dyDescent="0.2">
      <c r="A49" s="3" t="s">
        <v>99</v>
      </c>
      <c r="B49" s="2" t="s">
        <v>47</v>
      </c>
      <c r="C49" s="4">
        <f t="shared" si="1"/>
        <v>1199999990</v>
      </c>
    </row>
    <row r="50" spans="1:3" x14ac:dyDescent="0.2">
      <c r="A50" s="3" t="s">
        <v>100</v>
      </c>
      <c r="B50" s="2" t="s">
        <v>48</v>
      </c>
      <c r="C50" s="4">
        <f t="shared" si="1"/>
        <v>1399999990</v>
      </c>
    </row>
    <row r="51" spans="1:3" x14ac:dyDescent="0.2">
      <c r="A51" s="3" t="s">
        <v>2</v>
      </c>
      <c r="B51" s="2" t="s">
        <v>49</v>
      </c>
      <c r="C51" s="4">
        <f t="shared" si="1"/>
        <v>1636999990</v>
      </c>
    </row>
  </sheetData>
  <phoneticPr fontId="2" type="noConversion"/>
  <conditionalFormatting sqref="F24">
    <cfRule type="duplicateValues" dxfId="3" priority="5"/>
    <cfRule type="duplicateValues" dxfId="2" priority="6"/>
  </conditionalFormatting>
  <conditionalFormatting sqref="F22:F23">
    <cfRule type="duplicateValues" dxfId="1" priority="8"/>
  </conditionalFormatting>
  <conditionalFormatting sqref="F22:F23">
    <cfRule type="duplicateValues" dxfId="0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9E4D-01AE-4548-9338-DA48D4FDED58}">
  <dimension ref="A1:J22"/>
  <sheetViews>
    <sheetView workbookViewId="0">
      <selection activeCell="I6" sqref="I6"/>
    </sheetView>
  </sheetViews>
  <sheetFormatPr defaultRowHeight="14.25" x14ac:dyDescent="0.2"/>
  <cols>
    <col min="1" max="1" width="16" customWidth="1"/>
    <col min="2" max="3" width="15.75" customWidth="1"/>
    <col min="4" max="4" width="16" customWidth="1"/>
    <col min="5" max="10" width="14" customWidth="1"/>
  </cols>
  <sheetData>
    <row r="1" spans="1:10" ht="15.75" x14ac:dyDescent="0.2">
      <c r="A1" s="1" t="s">
        <v>199</v>
      </c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201</v>
      </c>
    </row>
    <row r="2" spans="1:10" x14ac:dyDescent="0.2">
      <c r="A2" s="30" t="s">
        <v>200</v>
      </c>
      <c r="B2" s="13">
        <v>1</v>
      </c>
      <c r="C2" s="13">
        <v>1</v>
      </c>
      <c r="D2">
        <v>100000</v>
      </c>
    </row>
    <row r="3" spans="1:10" x14ac:dyDescent="0.2">
      <c r="A3" s="31"/>
      <c r="B3" s="13">
        <v>2</v>
      </c>
      <c r="C3" s="13">
        <v>6</v>
      </c>
      <c r="D3">
        <v>200000</v>
      </c>
      <c r="E3">
        <v>50</v>
      </c>
    </row>
    <row r="4" spans="1:10" x14ac:dyDescent="0.2">
      <c r="A4" s="31"/>
      <c r="B4" s="13">
        <v>3</v>
      </c>
      <c r="C4" s="13">
        <v>12</v>
      </c>
      <c r="D4">
        <v>300000</v>
      </c>
      <c r="E4">
        <v>100</v>
      </c>
    </row>
    <row r="5" spans="1:10" x14ac:dyDescent="0.2">
      <c r="A5" s="31"/>
      <c r="B5" s="13">
        <v>4</v>
      </c>
      <c r="C5" s="13">
        <v>18</v>
      </c>
      <c r="D5">
        <v>400000</v>
      </c>
      <c r="H5">
        <v>10</v>
      </c>
    </row>
    <row r="6" spans="1:10" x14ac:dyDescent="0.2">
      <c r="A6" s="31"/>
      <c r="B6" s="13">
        <v>5</v>
      </c>
      <c r="C6" s="13">
        <v>24</v>
      </c>
      <c r="D6">
        <v>600000</v>
      </c>
      <c r="I6">
        <v>1</v>
      </c>
    </row>
    <row r="7" spans="1:10" x14ac:dyDescent="0.2">
      <c r="A7" s="31"/>
      <c r="B7" s="13">
        <v>6</v>
      </c>
      <c r="C7" s="13">
        <v>30</v>
      </c>
      <c r="D7">
        <v>1000000</v>
      </c>
      <c r="J7">
        <v>1</v>
      </c>
    </row>
    <row r="8" spans="1:10" x14ac:dyDescent="0.2">
      <c r="A8" s="31"/>
      <c r="B8" s="13">
        <v>7</v>
      </c>
      <c r="C8" s="13">
        <v>35</v>
      </c>
      <c r="D8">
        <v>2000000</v>
      </c>
      <c r="J8">
        <v>2</v>
      </c>
    </row>
    <row r="9" spans="1:10" x14ac:dyDescent="0.2">
      <c r="A9" s="31"/>
      <c r="B9" s="13">
        <v>8</v>
      </c>
      <c r="C9" s="13">
        <v>40</v>
      </c>
      <c r="D9">
        <v>4000000</v>
      </c>
      <c r="I9">
        <v>1</v>
      </c>
      <c r="J9">
        <v>2</v>
      </c>
    </row>
    <row r="10" spans="1:10" x14ac:dyDescent="0.2">
      <c r="A10" s="31" t="s">
        <v>202</v>
      </c>
      <c r="B10" s="13">
        <v>1</v>
      </c>
      <c r="C10" s="13">
        <v>1</v>
      </c>
      <c r="D10">
        <v>50000</v>
      </c>
    </row>
    <row r="11" spans="1:10" x14ac:dyDescent="0.2">
      <c r="A11" s="31"/>
      <c r="B11" s="13">
        <v>2</v>
      </c>
      <c r="C11" s="13">
        <v>6</v>
      </c>
      <c r="D11">
        <v>100000</v>
      </c>
      <c r="E11">
        <v>50</v>
      </c>
    </row>
    <row r="12" spans="1:10" x14ac:dyDescent="0.2">
      <c r="A12" s="31"/>
      <c r="B12" s="13">
        <v>3</v>
      </c>
      <c r="C12" s="13">
        <v>12</v>
      </c>
      <c r="D12">
        <v>150000</v>
      </c>
      <c r="G12">
        <v>10</v>
      </c>
    </row>
    <row r="13" spans="1:10" x14ac:dyDescent="0.2">
      <c r="A13" s="31"/>
      <c r="B13" s="13">
        <v>4</v>
      </c>
      <c r="C13" s="13">
        <v>18</v>
      </c>
      <c r="D13">
        <v>200000</v>
      </c>
      <c r="J13">
        <v>1</v>
      </c>
    </row>
    <row r="14" spans="1:10" x14ac:dyDescent="0.2">
      <c r="A14" s="31"/>
      <c r="B14" s="13">
        <v>5</v>
      </c>
      <c r="C14" s="13">
        <v>24</v>
      </c>
      <c r="D14">
        <v>300000</v>
      </c>
      <c r="J14">
        <v>2</v>
      </c>
    </row>
    <row r="15" spans="1:10" x14ac:dyDescent="0.2">
      <c r="A15" s="31"/>
      <c r="B15" s="13">
        <v>6</v>
      </c>
      <c r="C15" s="13">
        <v>30</v>
      </c>
      <c r="D15">
        <v>500000</v>
      </c>
      <c r="J15">
        <v>3</v>
      </c>
    </row>
    <row r="16" spans="1:10" x14ac:dyDescent="0.2">
      <c r="A16" s="31" t="s">
        <v>203</v>
      </c>
      <c r="B16" s="13">
        <v>1</v>
      </c>
      <c r="C16" s="13">
        <v>1</v>
      </c>
      <c r="D16">
        <v>30000</v>
      </c>
    </row>
    <row r="17" spans="1:7" x14ac:dyDescent="0.2">
      <c r="A17" s="31"/>
      <c r="B17" s="13">
        <v>2</v>
      </c>
      <c r="C17" s="13">
        <v>6</v>
      </c>
      <c r="D17">
        <v>60000</v>
      </c>
      <c r="E17">
        <v>20</v>
      </c>
    </row>
    <row r="18" spans="1:7" x14ac:dyDescent="0.2">
      <c r="A18" s="31"/>
      <c r="B18" s="13">
        <v>3</v>
      </c>
      <c r="C18" s="13">
        <v>12</v>
      </c>
      <c r="D18">
        <v>90000</v>
      </c>
      <c r="E18">
        <v>40</v>
      </c>
    </row>
    <row r="19" spans="1:7" x14ac:dyDescent="0.2">
      <c r="A19" s="31"/>
      <c r="B19" s="13">
        <v>4</v>
      </c>
      <c r="C19" s="13">
        <v>18</v>
      </c>
      <c r="D19">
        <v>180000</v>
      </c>
      <c r="G19">
        <v>5</v>
      </c>
    </row>
    <row r="20" spans="1:7" x14ac:dyDescent="0.2">
      <c r="A20" s="31" t="s">
        <v>204</v>
      </c>
      <c r="B20" s="13">
        <v>1</v>
      </c>
      <c r="C20" s="13">
        <v>1</v>
      </c>
      <c r="D20">
        <v>20000</v>
      </c>
    </row>
    <row r="21" spans="1:7" x14ac:dyDescent="0.2">
      <c r="A21" s="31"/>
      <c r="B21" s="13">
        <v>2</v>
      </c>
      <c r="C21" s="13">
        <v>6</v>
      </c>
      <c r="D21">
        <v>30000</v>
      </c>
      <c r="E21">
        <v>5</v>
      </c>
    </row>
    <row r="22" spans="1:7" x14ac:dyDescent="0.2">
      <c r="A22" s="31"/>
      <c r="B22" s="13">
        <v>3</v>
      </c>
      <c r="C22" s="13">
        <v>12</v>
      </c>
      <c r="D22">
        <v>40000</v>
      </c>
      <c r="E22">
        <v>10</v>
      </c>
    </row>
  </sheetData>
  <mergeCells count="4">
    <mergeCell ref="A2:A9"/>
    <mergeCell ref="A10:A15"/>
    <mergeCell ref="A16:A19"/>
    <mergeCell ref="A20:A2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F9FD-CEBB-4C91-BD10-89513100DBF8}">
  <dimension ref="A1:I12"/>
  <sheetViews>
    <sheetView workbookViewId="0">
      <selection activeCell="D15" sqref="D15"/>
    </sheetView>
  </sheetViews>
  <sheetFormatPr defaultRowHeight="14.25" x14ac:dyDescent="0.2"/>
  <cols>
    <col min="1" max="1" width="19.125" customWidth="1"/>
    <col min="2" max="3" width="19.375" customWidth="1"/>
    <col min="4" max="9" width="21.5" customWidth="1"/>
  </cols>
  <sheetData>
    <row r="1" spans="1:9" ht="15.75" x14ac:dyDescent="0.2">
      <c r="A1" s="1" t="s">
        <v>205</v>
      </c>
      <c r="B1" s="28" t="s">
        <v>206</v>
      </c>
      <c r="C1" s="28" t="s">
        <v>226</v>
      </c>
      <c r="D1" s="1" t="s">
        <v>207</v>
      </c>
      <c r="E1" s="1" t="s">
        <v>226</v>
      </c>
      <c r="F1" s="29" t="s">
        <v>208</v>
      </c>
      <c r="G1" s="29" t="s">
        <v>226</v>
      </c>
      <c r="H1" s="17" t="s">
        <v>209</v>
      </c>
      <c r="I1" s="17" t="s">
        <v>226</v>
      </c>
    </row>
    <row r="2" spans="1:9" x14ac:dyDescent="0.2">
      <c r="A2" s="13" t="s">
        <v>225</v>
      </c>
      <c r="B2">
        <v>0</v>
      </c>
      <c r="C2">
        <f>B2</f>
        <v>0</v>
      </c>
      <c r="D2">
        <v>0</v>
      </c>
      <c r="E2">
        <f>D2</f>
        <v>0</v>
      </c>
      <c r="F2">
        <v>0</v>
      </c>
      <c r="G2">
        <f>F2</f>
        <v>0</v>
      </c>
      <c r="H2">
        <v>0</v>
      </c>
      <c r="I2">
        <f>H2</f>
        <v>0</v>
      </c>
    </row>
    <row r="3" spans="1:9" x14ac:dyDescent="0.2">
      <c r="A3" s="13">
        <v>1</v>
      </c>
      <c r="B3">
        <v>5</v>
      </c>
      <c r="C3">
        <f>B2</f>
        <v>0</v>
      </c>
      <c r="D3">
        <v>10</v>
      </c>
      <c r="E3">
        <f>D2</f>
        <v>0</v>
      </c>
      <c r="F3" s="27">
        <v>10</v>
      </c>
      <c r="G3">
        <f>F2</f>
        <v>0</v>
      </c>
      <c r="H3">
        <v>20</v>
      </c>
      <c r="I3">
        <f>H2</f>
        <v>0</v>
      </c>
    </row>
    <row r="4" spans="1:9" x14ac:dyDescent="0.2">
      <c r="A4" s="13">
        <v>2</v>
      </c>
      <c r="B4">
        <v>10</v>
      </c>
      <c r="C4">
        <f>B3+C3</f>
        <v>5</v>
      </c>
      <c r="D4">
        <v>15</v>
      </c>
      <c r="E4">
        <f>D3+E3</f>
        <v>10</v>
      </c>
      <c r="F4" s="27">
        <v>20</v>
      </c>
      <c r="G4">
        <f>F3+G3</f>
        <v>10</v>
      </c>
      <c r="H4">
        <v>30</v>
      </c>
      <c r="I4">
        <f>H3+I3</f>
        <v>20</v>
      </c>
    </row>
    <row r="5" spans="1:9" x14ac:dyDescent="0.2">
      <c r="A5" s="13">
        <v>3</v>
      </c>
      <c r="B5">
        <v>15</v>
      </c>
      <c r="C5">
        <f t="shared" ref="C5:I12" si="0">B4+C4</f>
        <v>15</v>
      </c>
      <c r="D5">
        <v>20</v>
      </c>
      <c r="E5">
        <f t="shared" si="0"/>
        <v>25</v>
      </c>
      <c r="F5" s="27">
        <v>30</v>
      </c>
      <c r="G5">
        <f t="shared" si="0"/>
        <v>30</v>
      </c>
      <c r="H5">
        <v>45</v>
      </c>
      <c r="I5">
        <f t="shared" si="0"/>
        <v>50</v>
      </c>
    </row>
    <row r="6" spans="1:9" x14ac:dyDescent="0.2">
      <c r="A6" s="13">
        <v>4</v>
      </c>
      <c r="B6">
        <v>20</v>
      </c>
      <c r="C6">
        <f t="shared" si="0"/>
        <v>30</v>
      </c>
      <c r="D6">
        <v>30</v>
      </c>
      <c r="E6">
        <f t="shared" si="0"/>
        <v>45</v>
      </c>
      <c r="F6" s="27">
        <v>40</v>
      </c>
      <c r="G6">
        <f t="shared" si="0"/>
        <v>60</v>
      </c>
      <c r="H6">
        <v>60</v>
      </c>
      <c r="I6">
        <f t="shared" si="0"/>
        <v>95</v>
      </c>
    </row>
    <row r="7" spans="1:9" x14ac:dyDescent="0.2">
      <c r="A7" s="13">
        <v>5</v>
      </c>
      <c r="B7">
        <v>30</v>
      </c>
      <c r="C7">
        <f t="shared" si="0"/>
        <v>50</v>
      </c>
      <c r="D7">
        <v>40</v>
      </c>
      <c r="E7">
        <f t="shared" si="0"/>
        <v>75</v>
      </c>
      <c r="F7" s="27">
        <v>60</v>
      </c>
      <c r="G7">
        <f t="shared" si="0"/>
        <v>100</v>
      </c>
      <c r="H7">
        <v>90</v>
      </c>
      <c r="I7">
        <f t="shared" si="0"/>
        <v>155</v>
      </c>
    </row>
    <row r="8" spans="1:9" x14ac:dyDescent="0.2">
      <c r="A8" s="13">
        <v>6</v>
      </c>
      <c r="B8">
        <v>40</v>
      </c>
      <c r="C8">
        <f t="shared" si="0"/>
        <v>80</v>
      </c>
      <c r="D8">
        <v>60</v>
      </c>
      <c r="E8">
        <f t="shared" si="0"/>
        <v>115</v>
      </c>
      <c r="F8" s="27">
        <v>90</v>
      </c>
      <c r="G8">
        <f t="shared" si="0"/>
        <v>160</v>
      </c>
      <c r="H8">
        <v>130</v>
      </c>
      <c r="I8">
        <f t="shared" si="0"/>
        <v>245</v>
      </c>
    </row>
    <row r="9" spans="1:9" x14ac:dyDescent="0.2">
      <c r="A9" s="13">
        <v>7</v>
      </c>
      <c r="B9">
        <v>60</v>
      </c>
      <c r="C9">
        <f t="shared" si="0"/>
        <v>120</v>
      </c>
      <c r="D9">
        <v>85</v>
      </c>
      <c r="E9">
        <f t="shared" si="0"/>
        <v>175</v>
      </c>
      <c r="F9" s="27">
        <v>125</v>
      </c>
      <c r="G9">
        <f t="shared" si="0"/>
        <v>250</v>
      </c>
      <c r="H9">
        <v>200</v>
      </c>
      <c r="I9">
        <f t="shared" si="0"/>
        <v>375</v>
      </c>
    </row>
    <row r="10" spans="1:9" x14ac:dyDescent="0.2">
      <c r="A10" s="13">
        <v>8</v>
      </c>
      <c r="B10">
        <v>90</v>
      </c>
      <c r="C10">
        <f t="shared" si="0"/>
        <v>180</v>
      </c>
      <c r="D10">
        <v>120</v>
      </c>
      <c r="E10">
        <f t="shared" si="0"/>
        <v>260</v>
      </c>
      <c r="F10" s="27">
        <v>180</v>
      </c>
      <c r="G10">
        <f t="shared" si="0"/>
        <v>375</v>
      </c>
      <c r="H10">
        <v>270</v>
      </c>
      <c r="I10">
        <f t="shared" si="0"/>
        <v>575</v>
      </c>
    </row>
    <row r="11" spans="1:9" x14ac:dyDescent="0.2">
      <c r="A11" s="13">
        <v>9</v>
      </c>
      <c r="B11">
        <v>125</v>
      </c>
      <c r="C11">
        <f t="shared" si="0"/>
        <v>270</v>
      </c>
      <c r="D11">
        <v>175</v>
      </c>
      <c r="E11">
        <f t="shared" si="0"/>
        <v>380</v>
      </c>
      <c r="F11" s="27">
        <v>260</v>
      </c>
      <c r="G11">
        <f t="shared" si="0"/>
        <v>555</v>
      </c>
      <c r="H11">
        <v>400</v>
      </c>
      <c r="I11">
        <f t="shared" si="0"/>
        <v>845</v>
      </c>
    </row>
    <row r="12" spans="1:9" x14ac:dyDescent="0.2">
      <c r="A12" s="13">
        <v>10</v>
      </c>
      <c r="B12" s="27" t="s">
        <v>211</v>
      </c>
      <c r="C12">
        <f t="shared" si="0"/>
        <v>395</v>
      </c>
      <c r="D12" s="27" t="s">
        <v>211</v>
      </c>
      <c r="E12">
        <f t="shared" si="0"/>
        <v>555</v>
      </c>
      <c r="F12" s="27" t="s">
        <v>210</v>
      </c>
      <c r="G12">
        <f t="shared" si="0"/>
        <v>815</v>
      </c>
      <c r="H12" s="27" t="s">
        <v>211</v>
      </c>
      <c r="I12">
        <f t="shared" si="0"/>
        <v>1245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8CB-154A-46B3-8164-849A7F383414}">
  <dimension ref="B3:B10"/>
  <sheetViews>
    <sheetView workbookViewId="0">
      <selection activeCell="I19" sqref="I19"/>
    </sheetView>
  </sheetViews>
  <sheetFormatPr defaultRowHeight="14.25" x14ac:dyDescent="0.2"/>
  <sheetData>
    <row r="3" spans="2:2" x14ac:dyDescent="0.2">
      <c r="B3" t="s">
        <v>227</v>
      </c>
    </row>
    <row r="4" spans="2:2" x14ac:dyDescent="0.2">
      <c r="B4" t="s">
        <v>228</v>
      </c>
    </row>
    <row r="5" spans="2:2" x14ac:dyDescent="0.2">
      <c r="B5" t="s">
        <v>242</v>
      </c>
    </row>
    <row r="6" spans="2:2" x14ac:dyDescent="0.2">
      <c r="B6" t="s">
        <v>244</v>
      </c>
    </row>
    <row r="8" spans="2:2" x14ac:dyDescent="0.2">
      <c r="B8" t="s">
        <v>229</v>
      </c>
    </row>
    <row r="10" spans="2:2" x14ac:dyDescent="0.2">
      <c r="B10" t="s">
        <v>243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9E4F-637F-4B92-8582-3DBC5F9B7C2B}">
  <dimension ref="B2:B3"/>
  <sheetViews>
    <sheetView workbookViewId="0">
      <selection activeCell="E16" sqref="E16"/>
    </sheetView>
  </sheetViews>
  <sheetFormatPr defaultRowHeight="14.25" x14ac:dyDescent="0.2"/>
  <sheetData>
    <row r="2" spans="2:2" x14ac:dyDescent="0.2">
      <c r="B2" t="s">
        <v>213</v>
      </c>
    </row>
    <row r="3" spans="2:2" x14ac:dyDescent="0.2">
      <c r="B3" t="s">
        <v>212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！英雄升级模拟</vt:lpstr>
      <vt:lpstr>！英雄技能模拟</vt:lpstr>
      <vt:lpstr>英雄经验</vt:lpstr>
      <vt:lpstr>英雄技能解锁</vt:lpstr>
      <vt:lpstr>英雄技能升级</vt:lpstr>
      <vt:lpstr>智慧勋章定价</vt:lpstr>
      <vt:lpstr>技能书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2018-04-19T11:48:21Z</dcterms:modified>
</cp:coreProperties>
</file>