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3\"/>
    </mc:Choice>
  </mc:AlternateContent>
  <xr:revisionPtr revIDLastSave="0" documentId="13_ncr:1_{55962CF5-B602-4658-BF4B-A6C876DE6D9B}" xr6:coauthVersionLast="36" xr6:coauthVersionMax="36" xr10:uidLastSave="{00000000-0000-0000-0000-000000000000}"/>
  <bookViews>
    <workbookView xWindow="0" yWindow="0" windowWidth="19200" windowHeight="6930" xr2:uid="{94E0B860-0D7F-4EAE-AF2A-5E89F4BDE1C2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3" i="1"/>
  <c r="J6" i="1"/>
  <c r="J7" i="1"/>
  <c r="J5" i="1"/>
  <c r="J4" i="1"/>
  <c r="J3" i="1"/>
  <c r="L7" i="1" l="1"/>
  <c r="L6" i="1"/>
  <c r="L5" i="1"/>
  <c r="L4" i="1"/>
  <c r="L3" i="1"/>
  <c r="L17" i="1"/>
  <c r="L16" i="1"/>
  <c r="L15" i="1"/>
  <c r="L14" i="1"/>
  <c r="L13" i="1"/>
  <c r="M17" i="1"/>
  <c r="M16" i="1"/>
  <c r="M15" i="1"/>
  <c r="M14" i="1"/>
  <c r="M13" i="1"/>
  <c r="M7" i="1"/>
  <c r="M6" i="1"/>
  <c r="M5" i="1"/>
  <c r="M4" i="1"/>
  <c r="M3" i="1"/>
  <c r="H17" i="1" l="1"/>
  <c r="K17" i="1" s="1"/>
  <c r="E17" i="1"/>
  <c r="H16" i="1"/>
  <c r="K16" i="1" s="1"/>
  <c r="E16" i="1"/>
  <c r="H15" i="1"/>
  <c r="E15" i="1"/>
  <c r="H14" i="1"/>
  <c r="K14" i="1" s="1"/>
  <c r="E14" i="1"/>
  <c r="H13" i="1"/>
  <c r="K13" i="1" s="1"/>
  <c r="E13" i="1"/>
  <c r="H3" i="1"/>
  <c r="K3" i="1" s="1"/>
  <c r="H4" i="1"/>
  <c r="K4" i="1" s="1"/>
  <c r="E3" i="1"/>
  <c r="E4" i="1"/>
  <c r="H6" i="1"/>
  <c r="K6" i="1" s="1"/>
  <c r="H7" i="1"/>
  <c r="K7" i="1" s="1"/>
  <c r="E6" i="1"/>
  <c r="E7" i="1"/>
  <c r="H5" i="1"/>
  <c r="K5" i="1" s="1"/>
  <c r="E5" i="1"/>
  <c r="I15" i="1" l="1"/>
  <c r="K15" i="1"/>
  <c r="I16" i="1"/>
  <c r="I14" i="1"/>
  <c r="I13" i="1"/>
  <c r="I17" i="1"/>
  <c r="I4" i="1"/>
  <c r="I3" i="1"/>
  <c r="I7" i="1"/>
  <c r="I6" i="1"/>
  <c r="I5" i="1"/>
</calcChain>
</file>

<file path=xl/sharedStrings.xml><?xml version="1.0" encoding="utf-8"?>
<sst xmlns="http://schemas.openxmlformats.org/spreadsheetml/2006/main" count="35" uniqueCount="22">
  <si>
    <t>ui</t>
  </si>
  <si>
    <t>uf</t>
  </si>
  <si>
    <t>du</t>
  </si>
  <si>
    <t>vi</t>
  </si>
  <si>
    <t>vf</t>
  </si>
  <si>
    <t>dv</t>
  </si>
  <si>
    <t>intersect (vi+0.67*dv)</t>
  </si>
  <si>
    <t>K0(x)</t>
  </si>
  <si>
    <t>Arduino Uno</t>
  </si>
  <si>
    <t>Arduino Due</t>
  </si>
  <si>
    <t>m</t>
  </si>
  <si>
    <t>b</t>
  </si>
  <si>
    <t>C</t>
  </si>
  <si>
    <t>tau(x) [us]</t>
  </si>
  <si>
    <t>x = 10^(-b/m)*(Vcc/Vi - 1)^(1/m)</t>
  </si>
  <si>
    <t>[Lux]</t>
  </si>
  <si>
    <t>x [Lux]</t>
  </si>
  <si>
    <t>tau(x) [s]</t>
  </si>
  <si>
    <t>aa</t>
  </si>
  <si>
    <t>G0(x)</t>
  </si>
  <si>
    <t>[LUX/V]</t>
  </si>
  <si>
    <t>[V/V]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</si>
</sst>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G0 vs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G0+Folha1!$J$13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Folha1!$M$13:$M$17</c:f>
              <c:numCache>
                <c:formatCode>General</c:formatCode>
                <c:ptCount val="5"/>
                <c:pt idx="0">
                  <c:v>3.0809270755251719</c:v>
                </c:pt>
                <c:pt idx="1">
                  <c:v>11.88420788784507</c:v>
                </c:pt>
                <c:pt idx="2">
                  <c:v>24.993176528014306</c:v>
                </c:pt>
                <c:pt idx="3">
                  <c:v>43.092658424263689</c:v>
                </c:pt>
                <c:pt idx="4">
                  <c:v>62.834157162840242</c:v>
                </c:pt>
              </c:numCache>
            </c:numRef>
          </c:xVal>
          <c:yVal>
            <c:numRef>
              <c:f>Folha1!$J$13:$J$17</c:f>
              <c:numCache>
                <c:formatCode>General</c:formatCode>
                <c:ptCount val="5"/>
                <c:pt idx="0">
                  <c:v>3.0809270755251719</c:v>
                </c:pt>
                <c:pt idx="1">
                  <c:v>5.9421039439225352</c:v>
                </c:pt>
                <c:pt idx="2">
                  <c:v>8.3310588426714354</c:v>
                </c:pt>
                <c:pt idx="3">
                  <c:v>10.773164606065922</c:v>
                </c:pt>
                <c:pt idx="4">
                  <c:v>12.566831432568048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F-4E58-8211-ED407D8B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</a:t>
                </a:r>
                <a:r>
                  <a:rPr lang="pt-PT"/>
                  <a:t>G0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vs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Folha1!$M$13:$M$17</c:f>
              <c:numCache>
                <c:formatCode>General</c:formatCode>
                <c:ptCount val="5"/>
                <c:pt idx="0">
                  <c:v>3.0809270755251719</c:v>
                </c:pt>
                <c:pt idx="1">
                  <c:v>11.88420788784507</c:v>
                </c:pt>
                <c:pt idx="2">
                  <c:v>24.993176528014306</c:v>
                </c:pt>
                <c:pt idx="3">
                  <c:v>43.092658424263689</c:v>
                </c:pt>
                <c:pt idx="4">
                  <c:v>62.834157162840242</c:v>
                </c:pt>
              </c:numCache>
            </c:numRef>
          </c:xVal>
          <c:yVal>
            <c:numRef>
              <c:f>Folha1!$L$13:$L$17</c:f>
              <c:numCache>
                <c:formatCode>General</c:formatCode>
                <c:ptCount val="5"/>
                <c:pt idx="0">
                  <c:v>0.40352000000000005</c:v>
                </c:pt>
                <c:pt idx="1">
                  <c:v>0.23068000000000002</c:v>
                </c:pt>
                <c:pt idx="2">
                  <c:v>0.18380000000000002</c:v>
                </c:pt>
                <c:pt idx="3">
                  <c:v>0.16888</c:v>
                </c:pt>
                <c:pt idx="4">
                  <c:v>0.15300000000000002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8-4EAA-975E-B4C69458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G0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798277315920316E-3"/>
                  <c:y val="-3.4342346561700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Folha1!$M$3:$M$7</c:f>
              <c:numCache>
                <c:formatCode>General</c:formatCode>
                <c:ptCount val="5"/>
                <c:pt idx="0">
                  <c:v>11.171804186829144</c:v>
                </c:pt>
                <c:pt idx="1">
                  <c:v>31.399517710728546</c:v>
                </c:pt>
                <c:pt idx="2">
                  <c:v>57.799298208164771</c:v>
                </c:pt>
                <c:pt idx="3">
                  <c:v>85.924499069144076</c:v>
                </c:pt>
                <c:pt idx="4">
                  <c:v>116.88451035768179</c:v>
                </c:pt>
              </c:numCache>
            </c:numRef>
          </c:xVal>
          <c:yVal>
            <c:numRef>
              <c:f>Folha1!$J$3:$J$7</c:f>
              <c:numCache>
                <c:formatCode>General</c:formatCode>
                <c:ptCount val="5"/>
                <c:pt idx="0">
                  <c:v>11.171804186829144</c:v>
                </c:pt>
                <c:pt idx="1">
                  <c:v>15.699758855364273</c:v>
                </c:pt>
                <c:pt idx="2">
                  <c:v>19.266432736054924</c:v>
                </c:pt>
                <c:pt idx="3">
                  <c:v>21.481124767286019</c:v>
                </c:pt>
                <c:pt idx="4">
                  <c:v>23.376902071536357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C-46D0-9E5B-0DE4BF80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G</a:t>
                </a:r>
                <a:r>
                  <a:rPr lang="pt-PT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tau1+Folha1!$L$3:$L$7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Folha1!$M$3:$M$7</c:f>
              <c:numCache>
                <c:formatCode>General</c:formatCode>
                <c:ptCount val="5"/>
                <c:pt idx="0">
                  <c:v>11.171804186829144</c:v>
                </c:pt>
                <c:pt idx="1">
                  <c:v>31.399517710728546</c:v>
                </c:pt>
                <c:pt idx="2">
                  <c:v>57.799298208164771</c:v>
                </c:pt>
                <c:pt idx="3">
                  <c:v>85.924499069144076</c:v>
                </c:pt>
                <c:pt idx="4">
                  <c:v>116.88451035768179</c:v>
                </c:pt>
              </c:numCache>
            </c:numRef>
          </c:xVal>
          <c:yVal>
            <c:numRef>
              <c:f>Folha1!$L$3:$L$7</c:f>
              <c:numCache>
                <c:formatCode>General</c:formatCode>
                <c:ptCount val="5"/>
                <c:pt idx="0">
                  <c:v>0.16792000000000001</c:v>
                </c:pt>
                <c:pt idx="1">
                  <c:v>0.13696</c:v>
                </c:pt>
                <c:pt idx="2">
                  <c:v>0.11320000000000001</c:v>
                </c:pt>
                <c:pt idx="3">
                  <c:v>0.10472000000000001</c:v>
                </c:pt>
                <c:pt idx="4">
                  <c:v>9.784000000000001E-2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2-4B8D-8C46-4AC70AA9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167409</xdr:colOff>
      <xdr:row>18</xdr:row>
      <xdr:rowOff>179821</xdr:rowOff>
    </xdr:from>
    <xdr:to>
      <xdr:col>10</xdr:col>
      <xdr:colOff>496455</xdr:colOff>
      <xdr:row>33</xdr:row>
      <xdr:rowOff>108816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5804F-0D55-408A-B6BC-DDD5961F2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173182</xdr:rowOff>
    </xdr:from>
    <xdr:to>
      <xdr:col>18</xdr:col>
      <xdr:colOff>155864</xdr:colOff>
      <xdr:row>33</xdr:row>
      <xdr:rowOff>102177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8196D5-1376-48A9-84E3-B7B3B9E1D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50512</xdr:colOff>
      <xdr:row>0</xdr:row>
      <xdr:rowOff>0</xdr:rowOff>
    </xdr:from>
    <xdr:to>
      <xdr:col>22</xdr:col>
      <xdr:colOff>379557</xdr:colOff>
      <xdr:row>12</xdr:row>
      <xdr:rowOff>159905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9F94CE-1222-4B26-9013-FB6BB49E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329045</xdr:colOff>
      <xdr:row>12</xdr:row>
      <xdr:rowOff>159905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5016F6-1F1C-4B40-8F0E-55FEA75B7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B447-7BE9-48E8-9D93-BEADF7CA1324}">
  <dimension ref="A1:AH37"/>
  <sheetViews>
    <sheetView tabSelected="1" topLeftCell="I3" zoomScale="106" workbookViewId="0">
      <selection activeCell="V19" sqref="V19"/>
    </sheetView>
  </sheetViews>
  <sheetFormatPr defaultRowHeight="14.5" x14ac:dyDescent="0.35"/>
  <cols>
    <col min="1" max="1" width="4.08984375" customWidth="1"/>
    <col min="8" max="10" width="8.7265625" customWidth="1"/>
    <col min="11" max="11" width="13" style="2" customWidth="1"/>
    <col min="13" max="13" width="11.1796875" style="2" customWidth="1"/>
  </cols>
  <sheetData>
    <row r="1" spans="1:34" x14ac:dyDescent="0.35">
      <c r="A1" t="s">
        <v>8</v>
      </c>
      <c r="I1" t="s">
        <v>21</v>
      </c>
      <c r="J1" t="s">
        <v>20</v>
      </c>
      <c r="M1" s="2" t="s">
        <v>15</v>
      </c>
      <c r="AH1" t="s">
        <v>18</v>
      </c>
    </row>
    <row r="2" spans="1:34" s="1" customFormat="1" ht="26.5" customHeight="1" x14ac:dyDescent="0.35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7</v>
      </c>
      <c r="J2" s="4" t="s">
        <v>19</v>
      </c>
      <c r="K2" s="3" t="s">
        <v>6</v>
      </c>
      <c r="L2" s="4" t="s">
        <v>13</v>
      </c>
      <c r="M2" s="6" t="s">
        <v>14</v>
      </c>
    </row>
    <row r="3" spans="1:34" x14ac:dyDescent="0.35">
      <c r="A3" s="1" t="s">
        <v>10</v>
      </c>
      <c r="B3" s="1">
        <v>-0.49340000000000001</v>
      </c>
      <c r="C3">
        <v>0</v>
      </c>
      <c r="D3">
        <v>1</v>
      </c>
      <c r="E3">
        <f t="shared" ref="E3:E4" si="0">D3-C3</f>
        <v>1</v>
      </c>
      <c r="F3">
        <v>0.24</v>
      </c>
      <c r="G3">
        <v>1.99</v>
      </c>
      <c r="H3">
        <f t="shared" ref="H3:H4" si="1">G3-F3</f>
        <v>1.75</v>
      </c>
      <c r="I3" s="2">
        <f t="shared" ref="I3:I4" si="2">H3/E3</f>
        <v>1.75</v>
      </c>
      <c r="J3" s="2">
        <f>M3/D3</f>
        <v>11.171804186829144</v>
      </c>
      <c r="K3">
        <f t="shared" ref="K3:K4" si="3">F3+0.67*H3</f>
        <v>1.4125000000000001</v>
      </c>
      <c r="L3" s="2">
        <f>(117168-100376)*0.00001</f>
        <v>0.16792000000000001</v>
      </c>
      <c r="M3" s="2">
        <f>B5*(5/G3-1)^(1/B3)</f>
        <v>11.171804186829144</v>
      </c>
    </row>
    <row r="4" spans="1:34" x14ac:dyDescent="0.35">
      <c r="A4" t="s">
        <v>11</v>
      </c>
      <c r="B4">
        <v>0.2661</v>
      </c>
      <c r="C4">
        <v>1</v>
      </c>
      <c r="D4">
        <v>2</v>
      </c>
      <c r="E4">
        <f t="shared" si="0"/>
        <v>1</v>
      </c>
      <c r="F4">
        <v>1.99</v>
      </c>
      <c r="G4">
        <v>2.62</v>
      </c>
      <c r="H4">
        <f t="shared" si="1"/>
        <v>0.63000000000000012</v>
      </c>
      <c r="I4" s="2">
        <f t="shared" si="2"/>
        <v>0.63000000000000012</v>
      </c>
      <c r="J4" s="2">
        <f>M4/D4</f>
        <v>15.699758855364273</v>
      </c>
      <c r="K4">
        <f t="shared" si="3"/>
        <v>2.4121000000000001</v>
      </c>
      <c r="L4" s="2">
        <f>(114272-100576)*0.00001</f>
        <v>0.13696</v>
      </c>
      <c r="M4" s="2">
        <f>B5*(5/G4-1)^(1/B3)</f>
        <v>31.399517710728546</v>
      </c>
    </row>
    <row r="5" spans="1:34" x14ac:dyDescent="0.35">
      <c r="A5" t="s">
        <v>12</v>
      </c>
      <c r="B5">
        <v>25.843900000000001</v>
      </c>
      <c r="C5">
        <v>2</v>
      </c>
      <c r="D5">
        <v>3</v>
      </c>
      <c r="E5">
        <f>D5-C5</f>
        <v>1</v>
      </c>
      <c r="F5">
        <v>2.6</v>
      </c>
      <c r="G5">
        <v>2.99</v>
      </c>
      <c r="H5">
        <f>G5-F5</f>
        <v>0.39000000000000012</v>
      </c>
      <c r="I5" s="2">
        <f>H5/E5</f>
        <v>0.39000000000000012</v>
      </c>
      <c r="J5" s="2">
        <f>M5/D5</f>
        <v>19.266432736054924</v>
      </c>
      <c r="K5">
        <f>F5+0.67*H5</f>
        <v>2.8613</v>
      </c>
      <c r="L5" s="2">
        <f>(112016-100696)*0.00001</f>
        <v>0.11320000000000001</v>
      </c>
      <c r="M5" s="2">
        <f>B5*(5/G5-1)^(1/B3)</f>
        <v>57.799298208164771</v>
      </c>
    </row>
    <row r="6" spans="1:34" x14ac:dyDescent="0.35">
      <c r="C6">
        <v>3</v>
      </c>
      <c r="D6">
        <v>4</v>
      </c>
      <c r="E6">
        <f t="shared" ref="E6:E7" si="4">D6-C6</f>
        <v>1</v>
      </c>
      <c r="F6">
        <v>2.97</v>
      </c>
      <c r="G6">
        <v>3.22</v>
      </c>
      <c r="H6">
        <f t="shared" ref="H6:H7" si="5">G6-F6</f>
        <v>0.25</v>
      </c>
      <c r="I6" s="2">
        <f t="shared" ref="I6:I7" si="6">H6/E6</f>
        <v>0.25</v>
      </c>
      <c r="J6" s="2">
        <f>M6/D6</f>
        <v>21.481124767286019</v>
      </c>
      <c r="K6">
        <f t="shared" ref="K6:K7" si="7">F6+0.67*H6</f>
        <v>3.1375000000000002</v>
      </c>
      <c r="L6" s="2">
        <f>(111208-100736)*0.00001</f>
        <v>0.10472000000000001</v>
      </c>
      <c r="M6" s="2">
        <f>B5*(5/G6-1)^(1/B3)</f>
        <v>85.924499069144076</v>
      </c>
    </row>
    <row r="7" spans="1:34" x14ac:dyDescent="0.35">
      <c r="C7">
        <v>4</v>
      </c>
      <c r="D7">
        <v>5</v>
      </c>
      <c r="E7">
        <f t="shared" si="4"/>
        <v>1</v>
      </c>
      <c r="F7">
        <v>3.21</v>
      </c>
      <c r="G7">
        <v>3.39</v>
      </c>
      <c r="H7">
        <f t="shared" si="5"/>
        <v>0.18000000000000016</v>
      </c>
      <c r="I7" s="2">
        <f t="shared" si="6"/>
        <v>0.18000000000000016</v>
      </c>
      <c r="J7" s="2">
        <f>M7/D7</f>
        <v>23.376902071536357</v>
      </c>
      <c r="K7">
        <f t="shared" si="7"/>
        <v>3.3306</v>
      </c>
      <c r="L7" s="2">
        <f>(109824-100040)*0.00001</f>
        <v>9.784000000000001E-2</v>
      </c>
      <c r="M7" s="2">
        <f>B5*(5/G7-1)^(1/B3)</f>
        <v>116.88451035768179</v>
      </c>
    </row>
    <row r="11" spans="1:34" x14ac:dyDescent="0.35">
      <c r="A11" t="s">
        <v>9</v>
      </c>
    </row>
    <row r="12" spans="1:34" ht="29" x14ac:dyDescent="0.35">
      <c r="C12" s="3" t="s">
        <v>0</v>
      </c>
      <c r="D12" s="3" t="s">
        <v>1</v>
      </c>
      <c r="E12" s="3" t="s">
        <v>2</v>
      </c>
      <c r="F12" s="3" t="s">
        <v>3</v>
      </c>
      <c r="G12" s="3" t="s">
        <v>4</v>
      </c>
      <c r="H12" s="3" t="s">
        <v>5</v>
      </c>
      <c r="I12" s="4" t="s">
        <v>7</v>
      </c>
      <c r="J12" s="4" t="s">
        <v>19</v>
      </c>
      <c r="K12" s="3" t="s">
        <v>6</v>
      </c>
      <c r="L12" s="4" t="s">
        <v>17</v>
      </c>
      <c r="M12" s="5" t="s">
        <v>16</v>
      </c>
    </row>
    <row r="13" spans="1:34" x14ac:dyDescent="0.35">
      <c r="A13" t="s">
        <v>10</v>
      </c>
      <c r="B13">
        <v>-0.49059999999999998</v>
      </c>
      <c r="C13">
        <v>0</v>
      </c>
      <c r="D13">
        <v>1</v>
      </c>
      <c r="E13">
        <f t="shared" ref="E13:E14" si="8">D13-C13</f>
        <v>1</v>
      </c>
      <c r="F13">
        <v>0.01</v>
      </c>
      <c r="G13">
        <v>0.59</v>
      </c>
      <c r="H13">
        <f t="shared" ref="H13:H14" si="9">G13-F13</f>
        <v>0.57999999999999996</v>
      </c>
      <c r="I13" s="2">
        <f t="shared" ref="I13:I14" si="10">H13/E13</f>
        <v>0.57999999999999996</v>
      </c>
      <c r="J13" s="2">
        <f>M13/D13</f>
        <v>3.0809270755251719</v>
      </c>
      <c r="K13">
        <f t="shared" ref="K13:K14" si="11">F13+0.67*H13</f>
        <v>0.39860000000000001</v>
      </c>
      <c r="L13" s="2">
        <f>(140912-100560)*0.00001</f>
        <v>0.40352000000000005</v>
      </c>
      <c r="M13" s="2">
        <f>B15*(5/G13-1)^(1/B13)</f>
        <v>3.0809270755251719</v>
      </c>
      <c r="P13" s="7"/>
    </row>
    <row r="14" spans="1:34" x14ac:dyDescent="0.35">
      <c r="A14" t="s">
        <v>11</v>
      </c>
      <c r="B14">
        <v>1.1133</v>
      </c>
      <c r="C14">
        <v>1</v>
      </c>
      <c r="D14">
        <v>2</v>
      </c>
      <c r="E14">
        <f t="shared" si="8"/>
        <v>1</v>
      </c>
      <c r="F14">
        <v>0.51</v>
      </c>
      <c r="G14">
        <v>1.03</v>
      </c>
      <c r="H14">
        <f t="shared" si="9"/>
        <v>0.52</v>
      </c>
      <c r="I14" s="2">
        <f t="shared" si="10"/>
        <v>0.52</v>
      </c>
      <c r="J14" s="2">
        <f t="shared" ref="J14:J17" si="12">M14/D14</f>
        <v>5.9421039439225352</v>
      </c>
      <c r="K14">
        <f t="shared" si="11"/>
        <v>0.85840000000000005</v>
      </c>
      <c r="L14" s="2">
        <f>(123376-100308)*0.00001</f>
        <v>0.23068000000000002</v>
      </c>
      <c r="M14" s="2">
        <f>B15*(5/G14-1)^(1/B13)</f>
        <v>11.88420788784507</v>
      </c>
    </row>
    <row r="15" spans="1:34" x14ac:dyDescent="0.35">
      <c r="A15" t="s">
        <v>12</v>
      </c>
      <c r="B15">
        <v>185.922</v>
      </c>
      <c r="C15">
        <v>2</v>
      </c>
      <c r="D15">
        <v>3</v>
      </c>
      <c r="E15">
        <f>D15-C15</f>
        <v>1</v>
      </c>
      <c r="F15">
        <v>0.93</v>
      </c>
      <c r="G15">
        <v>1.36</v>
      </c>
      <c r="H15">
        <f>G15-F15</f>
        <v>0.43000000000000005</v>
      </c>
      <c r="I15" s="2">
        <f>H15/E15</f>
        <v>0.43000000000000005</v>
      </c>
      <c r="J15" s="2">
        <f t="shared" si="12"/>
        <v>8.3310588426714354</v>
      </c>
      <c r="K15">
        <f>F15+0.67*H15</f>
        <v>1.2181000000000002</v>
      </c>
      <c r="L15" s="2">
        <f>(118796-100416)*0.00001</f>
        <v>0.18380000000000002</v>
      </c>
      <c r="M15" s="2">
        <f>B15*(5/G15-1)^(1/B13)</f>
        <v>24.993176528014306</v>
      </c>
    </row>
    <row r="16" spans="1:34" x14ac:dyDescent="0.35">
      <c r="C16">
        <v>3</v>
      </c>
      <c r="D16">
        <v>4</v>
      </c>
      <c r="E16">
        <f t="shared" ref="E16:E17" si="13">D16-C16</f>
        <v>1</v>
      </c>
      <c r="F16">
        <v>1.28</v>
      </c>
      <c r="G16">
        <v>1.64</v>
      </c>
      <c r="H16">
        <f t="shared" ref="H16:H17" si="14">G16-F16</f>
        <v>0.35999999999999988</v>
      </c>
      <c r="I16" s="2">
        <f t="shared" ref="I16:I17" si="15">H16/E16</f>
        <v>0.35999999999999988</v>
      </c>
      <c r="J16" s="2">
        <f t="shared" si="12"/>
        <v>10.773164606065922</v>
      </c>
      <c r="K16">
        <f t="shared" ref="K16:K17" si="16">F16+0.67*H16</f>
        <v>1.5211999999999999</v>
      </c>
      <c r="L16" s="2">
        <f>(117544-100656)*0.00001</f>
        <v>0.16888</v>
      </c>
      <c r="M16" s="2">
        <f>B15*(5/G16-1)^(1/B13)</f>
        <v>43.092658424263689</v>
      </c>
    </row>
    <row r="17" spans="3:13" x14ac:dyDescent="0.35">
      <c r="C17">
        <v>4</v>
      </c>
      <c r="D17">
        <v>5</v>
      </c>
      <c r="E17">
        <f t="shared" si="13"/>
        <v>1</v>
      </c>
      <c r="F17">
        <v>1.55</v>
      </c>
      <c r="G17">
        <v>1.85</v>
      </c>
      <c r="H17">
        <f t="shared" si="14"/>
        <v>0.30000000000000004</v>
      </c>
      <c r="I17" s="2">
        <f t="shared" si="15"/>
        <v>0.30000000000000004</v>
      </c>
      <c r="J17" s="2">
        <f t="shared" si="12"/>
        <v>12.566831432568048</v>
      </c>
      <c r="K17">
        <f t="shared" si="16"/>
        <v>1.7510000000000001</v>
      </c>
      <c r="L17" s="2">
        <f>(115660-100360)*0.00001</f>
        <v>0.15300000000000002</v>
      </c>
      <c r="M17" s="2">
        <f>B15*(5/G17-1)^(1/B13)</f>
        <v>62.834157162840242</v>
      </c>
    </row>
    <row r="37" spans="1:1" x14ac:dyDescent="0.35">
      <c r="A37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2018-10-11T15:48:45Z</dcterms:created>
  <dcterms:modified xsi:type="dcterms:W3CDTF">2018-10-17T18:48:40Z</dcterms:modified>
</cp:coreProperties>
</file>