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Q:\12-EBC470\05-Motor\"/>
    </mc:Choice>
  </mc:AlternateContent>
  <bookViews>
    <workbookView xWindow="7020" yWindow="-15" windowWidth="9630" windowHeight="4470" tabRatio="554"/>
  </bookViews>
  <sheets>
    <sheet name="Motor Parameters" sheetId="1" r:id="rId1"/>
    <sheet name="39EV" sheetId="10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\p">'[1]당월(1)'!#REF!</definedName>
    <definedName name="\w">#REF!</definedName>
    <definedName name="_1">#N/A</definedName>
    <definedName name="_Dist_Bin" hidden="1">#REF!</definedName>
    <definedName name="_Dist_Values" hidden="1">[2]재료비!#REF!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Regression_Int" hidden="1">1</definedName>
    <definedName name="_Sort" hidden="1">[3]MODEL!#REF!</definedName>
    <definedName name="A__DESIGN_FMEA">#REF!</definedName>
    <definedName name="AA">#REF!</definedName>
    <definedName name="AAA">#REF!</definedName>
    <definedName name="aadsd" hidden="1">{"'연구소 (게시용)'!$A$2:$H$12"}</definedName>
    <definedName name="AB">#REF!</definedName>
    <definedName name="adfafdsqwe" hidden="1">[4]재료비!#REF!</definedName>
    <definedName name="adsd" hidden="1">{"'연구소 (게시용)'!$A$2:$H$12"}</definedName>
    <definedName name="adshdfbn" hidden="1">{"'연구소 (게시용)'!$A$2:$H$12"}</definedName>
    <definedName name="aocnf" hidden="1">{"'연구소 (게시용)'!$A$2:$H$12"}</definedName>
    <definedName name="Applicable_fo_co_developing_suppliers___Is_a_design_FMEA_completed_and_approved_by_TRW_engineering___Have_significant_product_characteristics_been_identified___Is_there_a_consistent_RPN_ranking__Have_historical_product_data_been_considered___Have_failur">#REF!</definedName>
    <definedName name="B__DESIGN_VALIDATION_TESTING">#REF!</definedName>
    <definedName name="BBB">#REF!</definedName>
    <definedName name="C__DRAWINGS__SPECIFICATIONS">#REF!</definedName>
    <definedName name="CC">#REF!</definedName>
    <definedName name="D__PROJECT_TIMING_PLAN">#REF!</definedName>
    <definedName name="dd" hidden="1">#REF!</definedName>
    <definedName name="DDD" hidden="1">[4]재료비!#REF!</definedName>
    <definedName name="Dimension2">#REF!</definedName>
    <definedName name="DS" hidden="1">{"'연구소 (게시용)'!$A$2:$H$12"}</definedName>
    <definedName name="E__SUB_CONTRACTOR_APQP_STATUS">#REF!</definedName>
    <definedName name="F__PROCESS_FLOW_CHART">#REF!</definedName>
    <definedName name="FFF">#REF!</definedName>
    <definedName name="G__PFMEA">#REF!</definedName>
    <definedName name="H__CONTROL_PLAN">#REF!</definedName>
    <definedName name="HTML_CodePage" hidden="1">949</definedName>
    <definedName name="HTML_Control" hidden="1">{"'연구소 (게시용)'!$A$2:$H$12"}</definedName>
    <definedName name="HTML_Description" hidden="1">""</definedName>
    <definedName name="HTML_Email" hidden="1">""</definedName>
    <definedName name="HTML_Header" hidden="1">""</definedName>
    <definedName name="HTML_LastUpdate" hidden="1">"99-11-11"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 Documents\게시\특허실적.htm"</definedName>
    <definedName name="HTML_Title" hidden="1">"99월별출원실적"</definedName>
    <definedName name="HTML1_1" hidden="1">"'[STT.xls]ST표 (2)'!$A$1:$M$26"</definedName>
    <definedName name="HTML1_10" hidden="1">""</definedName>
    <definedName name="HTML1_11" hidden="1">1</definedName>
    <definedName name="HTML1_12" hidden="1">"C:\개인dir\MyHTML.htm"</definedName>
    <definedName name="HTML1_2" hidden="1">1</definedName>
    <definedName name="HTML1_3" hidden="1">"STT"</definedName>
    <definedName name="HTML1_4" hidden="1">"ST표 (2)"</definedName>
    <definedName name="HTML1_5" hidden="1">""</definedName>
    <definedName name="HTML1_6" hidden="1">-4146</definedName>
    <definedName name="HTML1_7" hidden="1">-4146</definedName>
    <definedName name="HTML1_8" hidden="1">"97-09-10"</definedName>
    <definedName name="HTML1_9" hidden="1">"생산관리"</definedName>
    <definedName name="HTMLCount" hidden="1">1</definedName>
    <definedName name="I__MEASUREMENT___TESTING_EQUIPMENT">#REF!</definedName>
    <definedName name="J__TOOLING">#REF!</definedName>
    <definedName name="K__CAPITAL_EQUIPMENT">#REF!</definedName>
    <definedName name="L__TRAINING">#REF!</definedName>
    <definedName name="LastLine">#REF!</definedName>
    <definedName name="M__OPERATOR_INSTRUCTIONS">#REF!</definedName>
    <definedName name="N__INSPECTION_INSTRUCTIONS">#REF!</definedName>
    <definedName name="O__PACKAGING">#REF!</definedName>
    <definedName name="P__Concern_Management_Plan">#REF!</definedName>
    <definedName name="P__PRODUCTION_READINESS">#REF!</definedName>
    <definedName name="_xlnm.Print_Area" localSheetId="1">'39EV'!$D$1:$R$53</definedName>
    <definedName name="_xlnm.Print_Area" localSheetId="0">'Motor Parameters'!$A$1:$R$69</definedName>
    <definedName name="_xlnm.Print_Area">#REF!</definedName>
    <definedName name="REDATA2">#REF!</definedName>
    <definedName name="REDATA3">#REF!</definedName>
    <definedName name="REDATA4">#REF!</definedName>
    <definedName name="REDATA5">#REF!</definedName>
    <definedName name="REDATA6">#REF!</definedName>
    <definedName name="SD" hidden="1">{"'연구소 (게시용)'!$A$2:$H$12"}</definedName>
    <definedName name="step" hidden="1">{"'연구소 (게시용)'!$A$2:$H$12"}</definedName>
    <definedName name="TEST">[5]Sheet1!#REF!</definedName>
    <definedName name="TOPMENU6">#REF!</definedName>
    <definedName name="VCM" hidden="1">{"'연구소 (게시용)'!$A$2:$H$12"}</definedName>
    <definedName name="Worst" hidden="1">{"'연구소 (게시용)'!$A$2:$H$12"}</definedName>
    <definedName name="xxx" hidden="1">{"'연구소 (게시용)'!$A$2:$H$12"}</definedName>
    <definedName name="YY">#REF!</definedName>
    <definedName name="대만" hidden="1">{"'연구소 (게시용)'!$A$2:$H$12"}</definedName>
    <definedName name="대만CFM0601" hidden="1">{"'연구소 (게시용)'!$A$2:$H$12"}</definedName>
    <definedName name="대만VCM" hidden="1">{"'연구소 (게시용)'!$A$2:$H$12"}</definedName>
    <definedName name="ㄹㄴㅇ" hidden="1">{"'연구소 (게시용)'!$A$2:$H$12"}</definedName>
    <definedName name="로ㅓㅓ" hidden="1">[6]재료비!#REF!</definedName>
    <definedName name="ㅁㄴㄹ" hidden="1">{"'연구소 (게시용)'!$A$2:$H$12"}</definedName>
    <definedName name="ㅁㄹㅇ" hidden="1">{"'연구소 (게시용)'!$A$2:$H$12"}</definedName>
    <definedName name="ㅁㄻㄴㅇ" hidden="1">{"'연구소 (게시용)'!$A$2:$H$12"}</definedName>
    <definedName name="ㅁㅁㄷ" hidden="1">{"'연구소 (게시용)'!$A$2:$H$12"}</definedName>
    <definedName name="ㅁㅁㅁ" hidden="1">{"'연구소 (게시용)'!$A$2:$H$12"}</definedName>
    <definedName name="ㅁㅌㅌ" hidden="1">{"'연구소 (게시용)'!$A$2:$H$12"}</definedName>
    <definedName name="매출" hidden="1">{"'연구소 (게시용)'!$A$2:$H$12"}</definedName>
    <definedName name="변속기" hidden="1">{"'연구소 (게시용)'!$A$2:$H$12"}</definedName>
    <definedName name="복사본" hidden="1">{"'연구소 (게시용)'!$A$2:$H$12"}</definedName>
    <definedName name="수정계획" hidden="1">{"'연구소 (게시용)'!$A$2:$H$12"}</definedName>
    <definedName name="ㅇ" hidden="1">{"'연구소 (게시용)'!$A$2:$H$12"}</definedName>
    <definedName name="ㅇㄹㅇㄹㅇㄹㅇㄹ" hidden="1">#REF!</definedName>
    <definedName name="ㅇㅁㄹㄴ" hidden="1">{"'연구소 (게시용)'!$A$2:$H$12"}</definedName>
    <definedName name="ㅇㅇ" hidden="1">{"'연구소 (게시용)'!$A$2:$H$12"}</definedName>
    <definedName name="ㅇㅇㄴㅁㅇㄹ" hidden="1">{"'연구소 (게시용)'!$A$2:$H$12"}</definedName>
    <definedName name="ㅇㅇㅇ" hidden="1">{"'연구소 (게시용)'!$A$2:$H$12"}</definedName>
    <definedName name="ㅇㅇㅇㅇ" hidden="1">{"'연구소 (게시용)'!$A$2:$H$12"}</definedName>
    <definedName name="ㅈㄷㅇ" hidden="1">{"'연구소 (게시용)'!$A$2:$H$12"}</definedName>
    <definedName name="ㅈㅈ">#REF!</definedName>
    <definedName name="재료비리리" hidden="1">{"'연구소 (게시용)'!$A$2:$H$12"}</definedName>
    <definedName name="주간업무보고" hidden="1">#REF!</definedName>
    <definedName name="허" hidden="1">[7]재료비!#REF!</definedName>
    <definedName name="ㅓㅘ" hidden="1">[6]경비!#REF!</definedName>
  </definedNames>
  <calcPr calcId="171027"/>
</workbook>
</file>

<file path=xl/calcChain.xml><?xml version="1.0" encoding="utf-8"?>
<calcChain xmlns="http://schemas.openxmlformats.org/spreadsheetml/2006/main">
  <c r="R47" i="1" l="1"/>
  <c r="R41" i="1" l="1"/>
  <c r="R39" i="1" l="1"/>
  <c r="D25" i="10" l="1"/>
  <c r="K25" i="10"/>
  <c r="K30" i="10" s="1"/>
  <c r="M25" i="10"/>
  <c r="M31" i="10" s="1"/>
  <c r="N25" i="10"/>
  <c r="N31" i="10" s="1"/>
  <c r="O25" i="10"/>
  <c r="Q25" i="10" s="1"/>
  <c r="P25" i="10"/>
  <c r="R25" i="10" s="1"/>
  <c r="D26" i="10"/>
  <c r="K26" i="10"/>
  <c r="M26" i="10"/>
  <c r="N26" i="10"/>
  <c r="O26" i="10"/>
  <c r="Q26" i="10" s="1"/>
  <c r="P26" i="10"/>
  <c r="R26" i="10" s="1"/>
  <c r="D27" i="10"/>
  <c r="K27" i="10"/>
  <c r="M27" i="10"/>
  <c r="N27" i="10"/>
  <c r="O27" i="10"/>
  <c r="Q27" i="10" s="1"/>
  <c r="P27" i="10"/>
  <c r="R27" i="10" s="1"/>
  <c r="D28" i="10"/>
  <c r="K28" i="10"/>
  <c r="K48" i="10" s="1"/>
  <c r="M28" i="10"/>
  <c r="N28" i="10"/>
  <c r="O28" i="10"/>
  <c r="Q28" i="10" s="1"/>
  <c r="P28" i="10"/>
  <c r="R28" i="10" s="1"/>
  <c r="D29" i="10"/>
  <c r="K29" i="10"/>
  <c r="K49" i="10" s="1"/>
  <c r="M29" i="10"/>
  <c r="N29" i="10"/>
  <c r="O29" i="10"/>
  <c r="Q29" i="10" s="1"/>
  <c r="P29" i="10"/>
  <c r="R29" i="10" s="1"/>
  <c r="E30" i="10"/>
  <c r="F30" i="10"/>
  <c r="G30" i="10"/>
  <c r="H30" i="10"/>
  <c r="I30" i="10"/>
  <c r="J30" i="10"/>
  <c r="L30" i="10"/>
  <c r="E31" i="10"/>
  <c r="F31" i="10"/>
  <c r="G31" i="10"/>
  <c r="H31" i="10"/>
  <c r="I31" i="10"/>
  <c r="J31" i="10"/>
  <c r="K31" i="10"/>
  <c r="L31" i="10"/>
  <c r="E32" i="10"/>
  <c r="F32" i="10"/>
  <c r="G32" i="10"/>
  <c r="H32" i="10"/>
  <c r="I32" i="10"/>
  <c r="J32" i="10"/>
  <c r="K32" i="10"/>
  <c r="L32" i="10"/>
  <c r="M32" i="10"/>
  <c r="N32" i="10"/>
  <c r="E33" i="10"/>
  <c r="F33" i="10"/>
  <c r="G33" i="10"/>
  <c r="H33" i="10"/>
  <c r="I33" i="10"/>
  <c r="J33" i="10"/>
  <c r="L33" i="10"/>
  <c r="M33" i="10"/>
  <c r="N33" i="10"/>
  <c r="O33" i="10"/>
  <c r="P33" i="10"/>
  <c r="K35" i="10"/>
  <c r="L35" i="10"/>
  <c r="L40" i="10" s="1"/>
  <c r="M35" i="10"/>
  <c r="M41" i="10" s="1"/>
  <c r="N35" i="10"/>
  <c r="N41" i="10" s="1"/>
  <c r="O35" i="10"/>
  <c r="Q35" i="10" s="1"/>
  <c r="P35" i="10"/>
  <c r="P40" i="10" s="1"/>
  <c r="K36" i="10"/>
  <c r="L36" i="10"/>
  <c r="M36" i="10"/>
  <c r="N36" i="10"/>
  <c r="O36" i="10"/>
  <c r="Q36" i="10" s="1"/>
  <c r="P36" i="10"/>
  <c r="R36" i="10" s="1"/>
  <c r="K37" i="10"/>
  <c r="L37" i="10"/>
  <c r="M37" i="10"/>
  <c r="N37" i="10"/>
  <c r="O37" i="10"/>
  <c r="Q37" i="10" s="1"/>
  <c r="P37" i="10"/>
  <c r="R37" i="10" s="1"/>
  <c r="K38" i="10"/>
  <c r="L38" i="10"/>
  <c r="M38" i="10"/>
  <c r="N38" i="10"/>
  <c r="O38" i="10"/>
  <c r="Q38" i="10" s="1"/>
  <c r="P38" i="10"/>
  <c r="R38" i="10" s="1"/>
  <c r="K39" i="10"/>
  <c r="L39" i="10"/>
  <c r="L49" i="10" s="1"/>
  <c r="M39" i="10"/>
  <c r="N39" i="10"/>
  <c r="O39" i="10"/>
  <c r="Q39" i="10" s="1"/>
  <c r="P39" i="10"/>
  <c r="R39" i="10" s="1"/>
  <c r="E40" i="10"/>
  <c r="F40" i="10"/>
  <c r="G40" i="10"/>
  <c r="H40" i="10"/>
  <c r="I40" i="10"/>
  <c r="J40" i="10"/>
  <c r="K40" i="10"/>
  <c r="E41" i="10"/>
  <c r="F41" i="10"/>
  <c r="G41" i="10"/>
  <c r="H41" i="10"/>
  <c r="I41" i="10"/>
  <c r="J41" i="10"/>
  <c r="K41" i="10"/>
  <c r="L41" i="10"/>
  <c r="E42" i="10"/>
  <c r="F42" i="10"/>
  <c r="G42" i="10"/>
  <c r="H42" i="10"/>
  <c r="I42" i="10"/>
  <c r="J42" i="10"/>
  <c r="K42" i="10"/>
  <c r="L42" i="10"/>
  <c r="M42" i="10"/>
  <c r="N42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E45" i="10"/>
  <c r="F45" i="10"/>
  <c r="F50" i="10" s="1"/>
  <c r="G45" i="10"/>
  <c r="G51" i="10" s="1"/>
  <c r="H45" i="10"/>
  <c r="H51" i="10" s="1"/>
  <c r="I45" i="10"/>
  <c r="I52" i="10" s="1"/>
  <c r="J45" i="10"/>
  <c r="O45" i="10"/>
  <c r="O51" i="10" s="1"/>
  <c r="Q45" i="10"/>
  <c r="Q52" i="10" s="1"/>
  <c r="E46" i="10"/>
  <c r="F46" i="10"/>
  <c r="G46" i="10"/>
  <c r="H46" i="10"/>
  <c r="I46" i="10"/>
  <c r="M46" i="10" s="1"/>
  <c r="J46" i="10"/>
  <c r="N46" i="10" s="1"/>
  <c r="K46" i="10"/>
  <c r="L46" i="10"/>
  <c r="O46" i="10"/>
  <c r="Q46" i="10"/>
  <c r="E47" i="10"/>
  <c r="E50" i="10" s="1"/>
  <c r="F47" i="10"/>
  <c r="F53" i="10" s="1"/>
  <c r="G47" i="10"/>
  <c r="H47" i="10"/>
  <c r="I47" i="10"/>
  <c r="P47" i="10" s="1"/>
  <c r="R47" i="10" s="1"/>
  <c r="J47" i="10"/>
  <c r="K47" i="10"/>
  <c r="L47" i="10"/>
  <c r="M47" i="10"/>
  <c r="N47" i="10"/>
  <c r="O47" i="10"/>
  <c r="Q47" i="10" s="1"/>
  <c r="E48" i="10"/>
  <c r="F48" i="10"/>
  <c r="G48" i="10"/>
  <c r="M48" i="10" s="1"/>
  <c r="H48" i="10"/>
  <c r="N48" i="10" s="1"/>
  <c r="I48" i="10"/>
  <c r="J48" i="10"/>
  <c r="L48" i="10"/>
  <c r="O48" i="10"/>
  <c r="Q48" i="10" s="1"/>
  <c r="P48" i="10"/>
  <c r="R48" i="10" s="1"/>
  <c r="E49" i="10"/>
  <c r="F49" i="10"/>
  <c r="G49" i="10"/>
  <c r="M49" i="10" s="1"/>
  <c r="H49" i="10"/>
  <c r="I49" i="10"/>
  <c r="P49" i="10" s="1"/>
  <c r="R49" i="10" s="1"/>
  <c r="J49" i="10"/>
  <c r="N49" i="10" s="1"/>
  <c r="O49" i="10"/>
  <c r="Q49" i="10"/>
  <c r="E51" i="10"/>
  <c r="F51" i="10"/>
  <c r="G52" i="10"/>
  <c r="H52" i="10"/>
  <c r="O52" i="10"/>
  <c r="I53" i="10"/>
  <c r="J53" i="10"/>
  <c r="E68" i="10"/>
  <c r="F68" i="10"/>
  <c r="G68" i="10"/>
  <c r="H68" i="10"/>
  <c r="E69" i="10"/>
  <c r="F69" i="10"/>
  <c r="G69" i="10"/>
  <c r="H69" i="10"/>
  <c r="Q43" i="10" l="1"/>
  <c r="Q42" i="10"/>
  <c r="Q41" i="10"/>
  <c r="Q40" i="10"/>
  <c r="R33" i="10"/>
  <c r="R32" i="10"/>
  <c r="R31" i="10"/>
  <c r="R30" i="10"/>
  <c r="Q33" i="10"/>
  <c r="Q31" i="10"/>
  <c r="Q30" i="10"/>
  <c r="Q32" i="10"/>
  <c r="Q53" i="10"/>
  <c r="P45" i="10"/>
  <c r="P30" i="10"/>
  <c r="G53" i="10"/>
  <c r="I50" i="10"/>
  <c r="O40" i="10"/>
  <c r="O30" i="10"/>
  <c r="H50" i="10"/>
  <c r="P41" i="10"/>
  <c r="N40" i="10"/>
  <c r="P31" i="10"/>
  <c r="N30" i="10"/>
  <c r="E53" i="10"/>
  <c r="Q51" i="10"/>
  <c r="I51" i="10"/>
  <c r="O50" i="10"/>
  <c r="G50" i="10"/>
  <c r="M45" i="10"/>
  <c r="O41" i="10"/>
  <c r="M40" i="10"/>
  <c r="K33" i="10"/>
  <c r="O31" i="10"/>
  <c r="M30" i="10"/>
  <c r="J52" i="10"/>
  <c r="L45" i="10"/>
  <c r="P42" i="10"/>
  <c r="R35" i="10"/>
  <c r="P32" i="10"/>
  <c r="H53" i="10"/>
  <c r="F52" i="10"/>
  <c r="J50" i="10"/>
  <c r="O53" i="10"/>
  <c r="E52" i="10"/>
  <c r="Q50" i="10"/>
  <c r="J51" i="10"/>
  <c r="P46" i="10"/>
  <c r="R46" i="10" s="1"/>
  <c r="K45" i="10"/>
  <c r="O42" i="10"/>
  <c r="O32" i="10"/>
  <c r="R63" i="1"/>
  <c r="R41" i="10" l="1"/>
  <c r="R43" i="10"/>
  <c r="R42" i="10"/>
  <c r="R40" i="10"/>
  <c r="M50" i="10"/>
  <c r="M52" i="10"/>
  <c r="M53" i="10"/>
  <c r="M51" i="10"/>
  <c r="P50" i="10"/>
  <c r="R45" i="10"/>
  <c r="P52" i="10"/>
  <c r="P51" i="10"/>
  <c r="P53" i="10"/>
  <c r="L52" i="10"/>
  <c r="L50" i="10"/>
  <c r="L53" i="10"/>
  <c r="L51" i="10"/>
  <c r="N45" i="10"/>
  <c r="K53" i="10"/>
  <c r="K52" i="10"/>
  <c r="K51" i="10"/>
  <c r="K50" i="10"/>
  <c r="R43" i="1"/>
  <c r="N51" i="10" l="1"/>
  <c r="N50" i="10"/>
  <c r="N53" i="10"/>
  <c r="N52" i="10"/>
  <c r="R53" i="10"/>
  <c r="R52" i="10"/>
  <c r="R51" i="10"/>
  <c r="R50" i="10"/>
  <c r="R23" i="1" l="1"/>
  <c r="R31" i="1"/>
  <c r="R35" i="1"/>
</calcChain>
</file>

<file path=xl/sharedStrings.xml><?xml version="1.0" encoding="utf-8"?>
<sst xmlns="http://schemas.openxmlformats.org/spreadsheetml/2006/main" count="543" uniqueCount="207">
  <si>
    <t>Motor</t>
  </si>
  <si>
    <r>
      <t xml:space="preserve">No Load
</t>
    </r>
    <r>
      <rPr>
        <sz val="10"/>
        <rFont val="Arial"/>
        <family val="2"/>
      </rPr>
      <t>RPM</t>
    </r>
  </si>
  <si>
    <r>
      <t xml:space="preserve">No Load Current
</t>
    </r>
    <r>
      <rPr>
        <sz val="10"/>
        <rFont val="Arial"/>
        <family val="2"/>
      </rPr>
      <t>A</t>
    </r>
  </si>
  <si>
    <r>
      <rPr>
        <b/>
        <sz val="10"/>
        <rFont val="Arial"/>
        <family val="2"/>
      </rPr>
      <t>J</t>
    </r>
    <r>
      <rPr>
        <sz val="10"/>
        <rFont val="Arial"/>
        <family val="2"/>
      </rPr>
      <t xml:space="preserve">
Kg·m²</t>
    </r>
  </si>
  <si>
    <t>130 Watt</t>
  </si>
  <si>
    <t>Print Minimum</t>
  </si>
  <si>
    <t>Not Specified</t>
  </si>
  <si>
    <t>Kokusan</t>
  </si>
  <si>
    <t>330 Watt</t>
  </si>
  <si>
    <t>Not planned for the future, use the 580EV</t>
  </si>
  <si>
    <t>LG A8-Level</t>
  </si>
  <si>
    <t>Supplier</t>
  </si>
  <si>
    <t>Brose</t>
  </si>
  <si>
    <t>LG</t>
  </si>
  <si>
    <t>Last Updated on:</t>
  </si>
  <si>
    <t>Notes:</t>
  </si>
  <si>
    <t>Regional
Usage</t>
  </si>
  <si>
    <t>Europe and China</t>
  </si>
  <si>
    <t>US</t>
  </si>
  <si>
    <t>Global</t>
  </si>
  <si>
    <t>Key Stakeholders</t>
  </si>
  <si>
    <t>Helmut Gegalski</t>
  </si>
  <si>
    <t>Roman Hodik</t>
  </si>
  <si>
    <t>John Cassidy</t>
  </si>
  <si>
    <t>Julie Cousino</t>
  </si>
  <si>
    <t>Joe Zeoli</t>
  </si>
  <si>
    <t>Thomas Zettelmeyer</t>
  </si>
  <si>
    <t>Andreas Weigelt</t>
  </si>
  <si>
    <t>Nominal
S18235903-A</t>
  </si>
  <si>
    <t>Owner Helmut Gegalski</t>
  </si>
  <si>
    <t>Nominal
S18235901-A</t>
  </si>
  <si>
    <t>Nominal
18216504</t>
  </si>
  <si>
    <t>Motor Run Time hours</t>
  </si>
  <si>
    <t>Gary Knight</t>
  </si>
  <si>
    <t xml:space="preserve">Nominal
</t>
  </si>
  <si>
    <t>Nominal
18931217</t>
  </si>
  <si>
    <t>Nominal
18931205-A</t>
  </si>
  <si>
    <t>XYZ Watt
v7.3
32HD</t>
  </si>
  <si>
    <t>Used for HD with 1.2 ecc / 2pp</t>
  </si>
  <si>
    <t>Use with 6pp, 0.9 ecc</t>
  </si>
  <si>
    <t>580EV Watt
v6.10
32EV</t>
  </si>
  <si>
    <t>Open Questions</t>
  </si>
  <si>
    <t>Motor parameters chart states one eccentric, are these values good to use on all eccentrics.  E.g. V6.10, can we use this on 6pp 0.8ecc and a 2pp 1.0ecc?</t>
  </si>
  <si>
    <t>Use with 6pp 0.8ecc</t>
  </si>
  <si>
    <t>Do we need to update the spec numbers to match new WindChill Format?</t>
  </si>
  <si>
    <t>Where do the min parameters come from?</t>
  </si>
  <si>
    <t>Can we see the prints in windchill?  If yes, how?</t>
  </si>
  <si>
    <t>What about Brushless Motors?</t>
  </si>
  <si>
    <t>Which 130 watt motor to use for the future?</t>
  </si>
  <si>
    <t>When do we take off the regional specific motors and go to the Global Versions?</t>
  </si>
  <si>
    <t>What about IBC Motor?</t>
  </si>
  <si>
    <t>Which 330 Watt should be used for ESC sizing analysis for China</t>
  </si>
  <si>
    <t>X</t>
  </si>
  <si>
    <t>-2 sigma</t>
  </si>
  <si>
    <t>Nominal</t>
  </si>
  <si>
    <t>Use with 1.0 ecc, 8 mm pumps</t>
  </si>
  <si>
    <t>580 Watt
??</t>
  </si>
  <si>
    <t>Use with 2pp, 1.0 ecc, pumps?</t>
  </si>
  <si>
    <t xml:space="preserve">700 Watt
39EV </t>
  </si>
  <si>
    <t>Roman to update part numbers, with part numbers spec numbers can be found</t>
  </si>
  <si>
    <t>No longer needed</t>
  </si>
  <si>
    <t>Unknown at this time, 130W global now, 330W??</t>
  </si>
  <si>
    <t>Not yet</t>
  </si>
  <si>
    <t>Both can still be used</t>
  </si>
  <si>
    <t>Follow-up with John Cassidy</t>
  </si>
  <si>
    <r>
      <t xml:space="preserve">WP2
Current
</t>
    </r>
    <r>
      <rPr>
        <sz val="10"/>
        <rFont val="Arial"/>
        <family val="2"/>
      </rPr>
      <t>A</t>
    </r>
  </si>
  <si>
    <r>
      <t xml:space="preserve">WP2
Speed
</t>
    </r>
    <r>
      <rPr>
        <sz val="10"/>
        <rFont val="Arial"/>
        <family val="2"/>
      </rPr>
      <t>RPM</t>
    </r>
  </si>
  <si>
    <r>
      <t xml:space="preserve">WP2
Torque
</t>
    </r>
    <r>
      <rPr>
        <sz val="10"/>
        <rFont val="Arial"/>
        <family val="2"/>
      </rPr>
      <t>Nm</t>
    </r>
  </si>
  <si>
    <r>
      <t xml:space="preserve">WP1
Current
</t>
    </r>
    <r>
      <rPr>
        <sz val="10"/>
        <rFont val="Arial"/>
        <family val="2"/>
      </rPr>
      <t>A</t>
    </r>
  </si>
  <si>
    <r>
      <t xml:space="preserve">WP1
Speed
</t>
    </r>
    <r>
      <rPr>
        <sz val="10"/>
        <rFont val="Arial"/>
        <family val="2"/>
      </rPr>
      <t>RPM</t>
    </r>
  </si>
  <si>
    <r>
      <t xml:space="preserve">WP1
Torque
</t>
    </r>
    <r>
      <rPr>
        <sz val="10"/>
        <rFont val="Arial"/>
        <family val="2"/>
      </rPr>
      <t>Nm</t>
    </r>
  </si>
  <si>
    <r>
      <t xml:space="preserve">Stall Current
</t>
    </r>
    <r>
      <rPr>
        <sz val="10"/>
        <rFont val="Arial"/>
        <family val="2"/>
      </rPr>
      <t>A</t>
    </r>
  </si>
  <si>
    <t>WP = Working Point</t>
  </si>
  <si>
    <r>
      <t xml:space="preserve">Motor Temperature
</t>
    </r>
    <r>
      <rPr>
        <sz val="10"/>
        <rFont val="Arial"/>
        <family val="2"/>
      </rPr>
      <t>degC</t>
    </r>
  </si>
  <si>
    <r>
      <t xml:space="preserve">Stall
Torque
</t>
    </r>
    <r>
      <rPr>
        <sz val="10"/>
        <rFont val="Arial"/>
        <family val="2"/>
      </rPr>
      <t>N·m</t>
    </r>
  </si>
  <si>
    <t>Use part numbers / related objects / right click to view in CREO, specs are stored under part numbers</t>
  </si>
  <si>
    <t>??, need to add 580W with 1.0ecc, check against high pressures if ok can be used</t>
  </si>
  <si>
    <t>US (only use for GM, others may go to below motor soon)</t>
  </si>
  <si>
    <t>EBC460/EBC470 Fluid Delivery Product Portfolio
Motor Parameters for Simulations:  Voltage = 12.0 Volts</t>
  </si>
  <si>
    <r>
      <t xml:space="preserve">Eccentric
</t>
    </r>
    <r>
      <rPr>
        <sz val="10"/>
        <rFont val="Arial"/>
        <family val="2"/>
      </rPr>
      <t>mm</t>
    </r>
  </si>
  <si>
    <t>TBD</t>
  </si>
  <si>
    <t>LG C2-Level
A001F678</t>
  </si>
  <si>
    <t>N/A</t>
  </si>
  <si>
    <t>Parameter Source
(Update Part Numbers)</t>
  </si>
  <si>
    <t>580 Watt
18946501</t>
  </si>
  <si>
    <t xml:space="preserve">
250 Watt/ 10mm
EBC470</t>
  </si>
  <si>
    <t xml:space="preserve">
420 Watt/ 10mm
EBC470</t>
  </si>
  <si>
    <t>Measured on 2 smples</t>
  </si>
  <si>
    <t>performance defined on drawing</t>
  </si>
  <si>
    <t>Core</t>
  </si>
  <si>
    <t>Simulated Motor performance</t>
  </si>
  <si>
    <t>700 Watt
39EV average performance</t>
  </si>
  <si>
    <t>Use with 1.6 ecc, 9 mm pumps</t>
  </si>
  <si>
    <t>760W / 28mm
Case 5
average</t>
  </si>
  <si>
    <t>760W / 31mm
Case 4
average</t>
  </si>
  <si>
    <t>760W / 32mm
Case 2
average</t>
  </si>
  <si>
    <t>St.dev</t>
    <phoneticPr fontId="0" type="noConversion"/>
  </si>
  <si>
    <t>Average</t>
    <phoneticPr fontId="0" type="noConversion"/>
  </si>
  <si>
    <t xml:space="preserve"> (#06)</t>
  </si>
  <si>
    <t xml:space="preserve"> (#05)</t>
  </si>
  <si>
    <t xml:space="preserve"> (#04)</t>
  </si>
  <si>
    <t xml:space="preserve"> (#03)</t>
  </si>
  <si>
    <t xml:space="preserve"> (#02)</t>
  </si>
  <si>
    <t xml:space="preserve"> (#01)</t>
  </si>
  <si>
    <t>CW</t>
  </si>
  <si>
    <t>Rotation</t>
    <phoneticPr fontId="0" type="noConversion"/>
  </si>
  <si>
    <t>mNm</t>
    <phoneticPr fontId="0" type="noConversion"/>
  </si>
  <si>
    <t>V</t>
    <phoneticPr fontId="0" type="noConversion"/>
  </si>
  <si>
    <t>Unit</t>
    <phoneticPr fontId="0" type="noConversion"/>
  </si>
  <si>
    <t>1000
RPM</t>
    <phoneticPr fontId="0" type="noConversion"/>
  </si>
  <si>
    <t>2500
RPM</t>
    <phoneticPr fontId="0" type="noConversion"/>
  </si>
  <si>
    <t>500
RPM</t>
    <phoneticPr fontId="0" type="noConversion"/>
  </si>
  <si>
    <t>Friction
torque</t>
    <phoneticPr fontId="0" type="noConversion"/>
  </si>
  <si>
    <t>Back EMF</t>
    <phoneticPr fontId="0" type="noConversion"/>
  </si>
  <si>
    <t>4. Back EMF and Frictional torque data</t>
    <phoneticPr fontId="0" type="noConversion"/>
  </si>
  <si>
    <t>STDEV.</t>
    <phoneticPr fontId="0" type="noConversion"/>
  </si>
  <si>
    <t>AVE.</t>
    <phoneticPr fontId="0" type="noConversion"/>
  </si>
  <si>
    <t>Min.</t>
    <phoneticPr fontId="0" type="noConversion"/>
  </si>
  <si>
    <t>Max.</t>
    <phoneticPr fontId="0" type="noConversion"/>
  </si>
  <si>
    <t xml:space="preserve">LLL774A0005 18931210 Rev C0.1 #05 </t>
  </si>
  <si>
    <t xml:space="preserve">LLL774A0004 18931210 Rev C0.1 #04 </t>
  </si>
  <si>
    <t xml:space="preserve">LLL774A0003 18931210 Rev C0.1 #03 </t>
  </si>
  <si>
    <t xml:space="preserve">LLL774A0002 18931210 Rev C0.1 #02 </t>
  </si>
  <si>
    <t xml:space="preserve">LLL774A0001 18931210 Rev C0.1 #01 </t>
  </si>
  <si>
    <t>3.3 Performance averaged</t>
    <phoneticPr fontId="0" type="noConversion"/>
  </si>
  <si>
    <t>3.2 Performance at torque ramp down</t>
    <phoneticPr fontId="0" type="noConversion"/>
  </si>
  <si>
    <t>18931210 Rev C0.1 #05</t>
  </si>
  <si>
    <t>LLL774A0005</t>
    <phoneticPr fontId="0" type="noConversion"/>
  </si>
  <si>
    <t>18931210 Rev C0.1 #04</t>
  </si>
  <si>
    <t>LLL774A0004</t>
    <phoneticPr fontId="0" type="noConversion"/>
  </si>
  <si>
    <t>18931210 Rev C0.1 #03</t>
  </si>
  <si>
    <t>LLL774A0003</t>
    <phoneticPr fontId="0" type="noConversion"/>
  </si>
  <si>
    <t>18931210 Rev C0.1 #02</t>
  </si>
  <si>
    <t>LLL774A0002</t>
    <phoneticPr fontId="0" type="noConversion"/>
  </si>
  <si>
    <t>18931210 Rev C0.1 #01</t>
    <phoneticPr fontId="0" type="noConversion"/>
  </si>
  <si>
    <t>LLL774A0001</t>
    <phoneticPr fontId="0" type="noConversion"/>
  </si>
  <si>
    <t>3.1 Performance at torque ramp up</t>
    <phoneticPr fontId="0" type="noConversion"/>
  </si>
  <si>
    <t>-</t>
    <phoneticPr fontId="0" type="noConversion"/>
  </si>
  <si>
    <t>Min.</t>
  </si>
  <si>
    <t>Max</t>
  </si>
  <si>
    <t>NA</t>
  </si>
  <si>
    <t>Max. 250</t>
    <phoneticPr fontId="0" type="noConversion"/>
  </si>
  <si>
    <t>Min. 4.8</t>
    <phoneticPr fontId="0" type="noConversion"/>
  </si>
  <si>
    <t>Max. 200</t>
    <phoneticPr fontId="0" type="noConversion"/>
  </si>
  <si>
    <r>
      <t xml:space="preserve">1000 </t>
    </r>
    <r>
      <rPr>
        <b/>
        <sz val="9"/>
        <color indexed="9"/>
        <rFont val="맑은 고딕"/>
        <family val="3"/>
        <charset val="129"/>
      </rPr>
      <t>±</t>
    </r>
    <r>
      <rPr>
        <b/>
        <sz val="9"/>
        <color indexed="9"/>
        <rFont val="Arial"/>
        <family val="2"/>
      </rPr>
      <t>500</t>
    </r>
  </si>
  <si>
    <t>Max. 140</t>
    <phoneticPr fontId="0" type="noConversion"/>
  </si>
  <si>
    <r>
      <t xml:space="preserve">2400 </t>
    </r>
    <r>
      <rPr>
        <b/>
        <sz val="9"/>
        <color indexed="9"/>
        <rFont val="맑은 고딕"/>
        <family val="3"/>
        <charset val="129"/>
      </rPr>
      <t>±</t>
    </r>
    <r>
      <rPr>
        <b/>
        <sz val="9"/>
        <color indexed="9"/>
        <rFont val="Arial"/>
        <family val="2"/>
      </rPr>
      <t>500</t>
    </r>
  </si>
  <si>
    <t>Max. 75</t>
    <phoneticPr fontId="0" type="noConversion"/>
  </si>
  <si>
    <r>
      <t xml:space="preserve">3700 </t>
    </r>
    <r>
      <rPr>
        <b/>
        <sz val="9"/>
        <color indexed="9"/>
        <rFont val="맑은 고딕"/>
        <family val="3"/>
        <charset val="129"/>
      </rPr>
      <t>±</t>
    </r>
    <r>
      <rPr>
        <b/>
        <sz val="9"/>
        <color indexed="9"/>
        <rFont val="Arial"/>
        <family val="2"/>
      </rPr>
      <t>500</t>
    </r>
  </si>
  <si>
    <t>Max.10</t>
    <phoneticPr fontId="0" type="noConversion"/>
  </si>
  <si>
    <r>
      <t xml:space="preserve">5700 </t>
    </r>
    <r>
      <rPr>
        <b/>
        <sz val="9"/>
        <color indexed="9"/>
        <rFont val="맑은 고딕"/>
        <family val="3"/>
        <charset val="129"/>
      </rPr>
      <t>±</t>
    </r>
    <r>
      <rPr>
        <b/>
        <sz val="9"/>
        <color indexed="9"/>
        <rFont val="Arial"/>
        <family val="2"/>
      </rPr>
      <t>500</t>
    </r>
  </si>
  <si>
    <t>Spec.</t>
    <phoneticPr fontId="0" type="noConversion"/>
  </si>
  <si>
    <t>%</t>
    <phoneticPr fontId="0" type="noConversion"/>
  </si>
  <si>
    <t>Watt</t>
    <phoneticPr fontId="0" type="noConversion"/>
  </si>
  <si>
    <t>A</t>
    <phoneticPr fontId="0" type="noConversion"/>
  </si>
  <si>
    <t>Nm</t>
    <phoneticPr fontId="0" type="noConversion"/>
  </si>
  <si>
    <t>Rev/min</t>
    <phoneticPr fontId="0" type="noConversion"/>
  </si>
  <si>
    <t>Current</t>
    <phoneticPr fontId="0" type="noConversion"/>
  </si>
  <si>
    <t>Torque</t>
    <phoneticPr fontId="0" type="noConversion"/>
  </si>
  <si>
    <t>RPM</t>
    <phoneticPr fontId="0" type="noConversion"/>
  </si>
  <si>
    <t>Motor resistance</t>
    <phoneticPr fontId="0" type="noConversion"/>
  </si>
  <si>
    <t>Efficiency
 at 2.75</t>
    <phoneticPr fontId="0" type="noConversion"/>
  </si>
  <si>
    <t>Efficiency
at 1.5</t>
    <phoneticPr fontId="0" type="noConversion"/>
  </si>
  <si>
    <t>Rated Power
at 2.75</t>
    <phoneticPr fontId="0" type="noConversion"/>
  </si>
  <si>
    <t>Rated Power
at 1.5</t>
    <phoneticPr fontId="0" type="noConversion"/>
  </si>
  <si>
    <t>Stall
(Extrapolation)</t>
    <phoneticPr fontId="0" type="noConversion"/>
  </si>
  <si>
    <t>3. Performance data</t>
    <phoneticPr fontId="0" type="noConversion"/>
  </si>
  <si>
    <t>4 motors (of 5) stall current is over the spec. but motor's stall current is not exceeded the spec. in NTI curve</t>
    <phoneticPr fontId="0" type="noConversion"/>
  </si>
  <si>
    <t>All motors meet performance spec.</t>
    <phoneticPr fontId="0" type="noConversion"/>
  </si>
  <si>
    <t>2. Test result</t>
    <phoneticPr fontId="0" type="noConversion"/>
  </si>
  <si>
    <t>12V</t>
    <phoneticPr fontId="0" type="noConversion"/>
  </si>
  <si>
    <t>4.0Nm</t>
    <phoneticPr fontId="0" type="noConversion"/>
  </si>
  <si>
    <t>H.G.Oh</t>
    <phoneticPr fontId="0" type="noConversion"/>
  </si>
  <si>
    <t>Operator</t>
    <phoneticPr fontId="0" type="noConversion"/>
  </si>
  <si>
    <t>23 deg.C</t>
    <phoneticPr fontId="0" type="noConversion"/>
  </si>
  <si>
    <t>Temperature</t>
    <phoneticPr fontId="0" type="noConversion"/>
  </si>
  <si>
    <t>Input Voltage</t>
    <phoneticPr fontId="0" type="noConversion"/>
  </si>
  <si>
    <t>Max torque</t>
    <phoneticPr fontId="0" type="noConversion"/>
  </si>
  <si>
    <t>Ramp Down</t>
    <phoneticPr fontId="0" type="noConversion"/>
  </si>
  <si>
    <t>Hold</t>
    <phoneticPr fontId="0" type="noConversion"/>
  </si>
  <si>
    <t xml:space="preserve">Ramp Up </t>
    <phoneticPr fontId="0" type="noConversion"/>
  </si>
  <si>
    <t xml:space="preserve">Pre-Load </t>
    <phoneticPr fontId="0" type="noConversion"/>
  </si>
  <si>
    <t>Power Tester</t>
    <phoneticPr fontId="0" type="noConversion"/>
  </si>
  <si>
    <t>Equipment</t>
    <phoneticPr fontId="0" type="noConversion"/>
  </si>
  <si>
    <t>Dynamometer set-up</t>
    <phoneticPr fontId="0" type="noConversion"/>
  </si>
  <si>
    <t>LGIT/Osan</t>
    <phoneticPr fontId="0" type="noConversion"/>
  </si>
  <si>
    <t>Place</t>
  </si>
  <si>
    <t>2017.04.11</t>
    <phoneticPr fontId="0" type="noConversion"/>
  </si>
  <si>
    <t>Test Date</t>
  </si>
  <si>
    <t>J.S. Yoo</t>
    <phoneticPr fontId="0" type="noConversion"/>
  </si>
  <si>
    <t>T.W. Lee</t>
    <phoneticPr fontId="0" type="noConversion"/>
  </si>
  <si>
    <t>J.S. Son</t>
    <phoneticPr fontId="0" type="noConversion"/>
  </si>
  <si>
    <t>MBLB-A031A</t>
    <phoneticPr fontId="0" type="noConversion"/>
  </si>
  <si>
    <t>LGIT PN</t>
    <phoneticPr fontId="0" type="noConversion"/>
  </si>
  <si>
    <t>Approved</t>
    <phoneticPr fontId="0" type="noConversion"/>
  </si>
  <si>
    <t>Checked</t>
    <phoneticPr fontId="0" type="noConversion"/>
  </si>
  <si>
    <t>Written</t>
    <phoneticPr fontId="0" type="noConversion"/>
  </si>
  <si>
    <t>18931210</t>
    <phoneticPr fontId="0" type="noConversion"/>
  </si>
  <si>
    <t>Customer PN</t>
    <phoneticPr fontId="0" type="noConversion"/>
  </si>
  <si>
    <t>1. Test information</t>
    <phoneticPr fontId="0" type="noConversion"/>
  </si>
  <si>
    <t>Performance Report</t>
    <phoneticPr fontId="0" type="noConversion"/>
  </si>
  <si>
    <t>Nominal
(C1 Level)</t>
  </si>
  <si>
    <t>Nominal
(B0 Level)</t>
  </si>
  <si>
    <t>Nominal
(B1 Level)</t>
  </si>
  <si>
    <t>-2 sigma
(C1 Level)</t>
  </si>
  <si>
    <t>-2 sigma
(B1 Level)</t>
  </si>
  <si>
    <t>Updated 18-Jun
Roman Hodik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</si>
</sst>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0.0"/>
    <numFmt numFmtId="165" formatCode="0.0000_);[Red]\(0.0000\)"/>
    <numFmt numFmtId="166" formatCode="0.0_);[Red]\(0.0\)"/>
    <numFmt numFmtId="167" formatCode="0.000_);[Red]\(0.000\)"/>
    <numFmt numFmtId="168" formatCode="0.00_);[Red]\(0.00\)"/>
    <numFmt numFmtId="169" formatCode="0.0_ "/>
    <numFmt numFmtId="170" formatCode="0_ "/>
    <numFmt numFmtId="171" formatCode="0_);[Red]\(0\)"/>
    <numFmt numFmtId="172" formatCode="0.0%"/>
    <numFmt numFmtId="173" formatCode="0.000%"/>
  </numFmts>
  <fonts count="23"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3"/>
      <charset val="129"/>
      <scheme val="minor"/>
    </font>
    <font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9"/>
      <color indexed="9"/>
      <name val="Arial"/>
      <family val="2"/>
    </font>
    <font>
      <sz val="11"/>
      <name val="돋움"/>
      <family val="3"/>
      <charset val="129"/>
    </font>
    <font>
      <b/>
      <i/>
      <sz val="9"/>
      <name val="Arial"/>
      <family val="2"/>
    </font>
    <font>
      <b/>
      <sz val="9"/>
      <color indexed="9"/>
      <name val="맑은 고딕"/>
      <family val="3"/>
      <charset val="129"/>
    </font>
    <font>
      <sz val="9"/>
      <color indexed="63"/>
      <name val="Arial"/>
      <family val="2"/>
    </font>
    <font>
      <b/>
      <sz val="9"/>
      <color indexed="63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b/>
      <sz val="28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</borders>
  <cellStyleXfs count="10">
    <xf numFmtId="0" fontId="0" fillId="0" borderId="0"/>
    <xf numFmtId="0" fontId="5" fillId="0" borderId="0"/>
    <xf numFmtId="0" fontId="6" fillId="0" borderId="0"/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" fillId="0" borderId="0"/>
  </cellStyleXfs>
  <cellXfs count="47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1" fontId="1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3" fillId="0" borderId="1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0" xfId="0" applyNumberFormat="1" applyFont="1" applyBorder="1" applyAlignment="1">
      <alignment horizontal="left" vertical="center"/>
    </xf>
    <xf numFmtId="0" fontId="3" fillId="0" borderId="6" xfId="0" applyFont="1" applyFill="1" applyBorder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19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8" xfId="0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2" xfId="0" applyBorder="1" applyAlignment="1">
      <alignment vertical="center"/>
    </xf>
    <xf numFmtId="0" fontId="3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1" fontId="1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11" fontId="0" fillId="0" borderId="27" xfId="0" applyNumberForma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1" fontId="0" fillId="0" borderId="3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11" fontId="1" fillId="0" borderId="22" xfId="0" applyNumberFormat="1" applyFont="1" applyFill="1" applyBorder="1" applyAlignment="1">
      <alignment horizontal="center" vertical="center"/>
    </xf>
    <xf numFmtId="0" fontId="0" fillId="0" borderId="28" xfId="0" applyFill="1" applyBorder="1" applyAlignment="1">
      <alignment vertical="center"/>
    </xf>
    <xf numFmtId="0" fontId="0" fillId="2" borderId="30" xfId="0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0" fillId="2" borderId="28" xfId="0" applyFill="1" applyBorder="1" applyAlignment="1">
      <alignment vertical="center"/>
    </xf>
    <xf numFmtId="0" fontId="0" fillId="0" borderId="30" xfId="0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64" fontId="0" fillId="2" borderId="4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11" fontId="0" fillId="2" borderId="27" xfId="0" applyNumberForma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 wrapText="1"/>
    </xf>
    <xf numFmtId="0" fontId="0" fillId="2" borderId="3" xfId="0" quotePrefix="1" applyFill="1" applyBorder="1" applyAlignment="1">
      <alignment horizontal="center" vertical="center" wrapText="1"/>
    </xf>
    <xf numFmtId="0" fontId="0" fillId="2" borderId="1" xfId="0" quotePrefix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0" fontId="0" fillId="2" borderId="4" xfId="0" quotePrefix="1" applyFill="1" applyBorder="1" applyAlignment="1">
      <alignment horizontal="center" vertical="center" wrapText="1"/>
    </xf>
    <xf numFmtId="0" fontId="0" fillId="2" borderId="7" xfId="0" quotePrefix="1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11" fontId="0" fillId="0" borderId="4" xfId="0" applyNumberFormat="1" applyBorder="1" applyAlignment="1">
      <alignment horizontal="center" vertical="center"/>
    </xf>
    <xf numFmtId="11" fontId="0" fillId="0" borderId="7" xfId="0" applyNumberFormat="1" applyFill="1" applyBorder="1" applyAlignment="1">
      <alignment horizontal="center" vertical="center"/>
    </xf>
    <xf numFmtId="11" fontId="0" fillId="0" borderId="22" xfId="0" applyNumberFormat="1" applyFill="1" applyBorder="1" applyAlignment="1">
      <alignment horizontal="center" vertical="center"/>
    </xf>
    <xf numFmtId="0" fontId="0" fillId="4" borderId="25" xfId="0" quotePrefix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/>
    </xf>
    <xf numFmtId="2" fontId="0" fillId="4" borderId="7" xfId="0" applyNumberFormat="1" applyFont="1" applyFill="1" applyBorder="1" applyAlignment="1">
      <alignment horizontal="center" vertical="center"/>
    </xf>
    <xf numFmtId="164" fontId="0" fillId="4" borderId="7" xfId="0" applyNumberFormat="1" applyFont="1" applyFill="1" applyBorder="1" applyAlignment="1">
      <alignment horizontal="center" vertical="center"/>
    </xf>
    <xf numFmtId="11" fontId="0" fillId="4" borderId="20" xfId="0" applyNumberFormat="1" applyFont="1" applyFill="1" applyBorder="1" applyAlignment="1">
      <alignment horizontal="center" vertical="center"/>
    </xf>
    <xf numFmtId="0" fontId="0" fillId="4" borderId="8" xfId="0" applyFont="1" applyFill="1" applyBorder="1" applyAlignment="1">
      <alignment vertical="center"/>
    </xf>
    <xf numFmtId="0" fontId="0" fillId="4" borderId="11" xfId="0" applyFont="1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/>
    </xf>
    <xf numFmtId="164" fontId="0" fillId="4" borderId="11" xfId="0" applyNumberFormat="1" applyFont="1" applyFill="1" applyBorder="1" applyAlignment="1">
      <alignment horizontal="center" vertical="center"/>
    </xf>
    <xf numFmtId="2" fontId="0" fillId="4" borderId="11" xfId="0" applyNumberFormat="1" applyFont="1" applyFill="1" applyBorder="1" applyAlignment="1">
      <alignment horizontal="center" vertical="center"/>
    </xf>
    <xf numFmtId="11" fontId="0" fillId="4" borderId="22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vertical="center"/>
    </xf>
    <xf numFmtId="0" fontId="0" fillId="4" borderId="3" xfId="0" quotePrefix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11" fontId="0" fillId="4" borderId="31" xfId="0" applyNumberFormat="1" applyFill="1" applyBorder="1" applyAlignment="1">
      <alignment horizontal="center" vertical="center"/>
    </xf>
    <xf numFmtId="0" fontId="0" fillId="4" borderId="28" xfId="0" applyFill="1" applyBorder="1" applyAlignment="1">
      <alignment vertical="center"/>
    </xf>
    <xf numFmtId="0" fontId="0" fillId="4" borderId="11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11" fontId="1" fillId="4" borderId="22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11" fontId="1" fillId="4" borderId="20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1" fontId="0" fillId="4" borderId="21" xfId="0" applyNumberFormat="1" applyFill="1" applyBorder="1" applyAlignment="1">
      <alignment horizontal="center" vertical="center"/>
    </xf>
    <xf numFmtId="0" fontId="0" fillId="4" borderId="0" xfId="0" applyFill="1"/>
    <xf numFmtId="0" fontId="0" fillId="4" borderId="7" xfId="0" quotePrefix="1" applyFill="1" applyBorder="1" applyAlignment="1">
      <alignment horizontal="center" vertical="center" wrapText="1"/>
    </xf>
    <xf numFmtId="11" fontId="0" fillId="4" borderId="7" xfId="0" applyNumberFormat="1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164" fontId="0" fillId="4" borderId="26" xfId="0" applyNumberFormat="1" applyFill="1" applyBorder="1" applyAlignment="1">
      <alignment horizontal="center" vertical="center"/>
    </xf>
    <xf numFmtId="2" fontId="0" fillId="4" borderId="26" xfId="0" applyNumberFormat="1" applyFill="1" applyBorder="1" applyAlignment="1">
      <alignment horizontal="center" vertical="center"/>
    </xf>
    <xf numFmtId="11" fontId="0" fillId="4" borderId="29" xfId="0" applyNumberFormat="1" applyFill="1" applyBorder="1" applyAlignment="1">
      <alignment horizontal="center" vertical="center"/>
    </xf>
    <xf numFmtId="0" fontId="0" fillId="4" borderId="4" xfId="0" quotePrefix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11" fontId="0" fillId="4" borderId="4" xfId="0" applyNumberFormat="1" applyFill="1" applyBorder="1" applyAlignment="1">
      <alignment horizontal="center" vertical="center"/>
    </xf>
    <xf numFmtId="0" fontId="0" fillId="4" borderId="28" xfId="0" applyFont="1" applyFill="1" applyBorder="1" applyAlignment="1">
      <alignment vertical="center"/>
    </xf>
    <xf numFmtId="0" fontId="0" fillId="4" borderId="3" xfId="0" applyFill="1" applyBorder="1" applyAlignment="1">
      <alignment horizontal="center" vertical="center" wrapText="1"/>
    </xf>
    <xf numFmtId="0" fontId="0" fillId="4" borderId="32" xfId="0" applyFill="1" applyBorder="1" applyAlignment="1">
      <alignment vertical="center"/>
    </xf>
    <xf numFmtId="11" fontId="0" fillId="0" borderId="11" xfId="0" applyNumberFormat="1" applyFill="1" applyBorder="1" applyAlignment="1">
      <alignment horizontal="center" vertical="center"/>
    </xf>
    <xf numFmtId="164" fontId="0" fillId="0" borderId="25" xfId="0" applyNumberFormat="1" applyFill="1" applyBorder="1" applyAlignment="1">
      <alignment horizontal="center" vertical="center"/>
    </xf>
    <xf numFmtId="2" fontId="0" fillId="0" borderId="25" xfId="0" applyNumberFormat="1" applyFill="1" applyBorder="1" applyAlignment="1">
      <alignment horizontal="center" vertical="center"/>
    </xf>
    <xf numFmtId="11" fontId="0" fillId="0" borderId="25" xfId="0" applyNumberFormat="1" applyFill="1" applyBorder="1" applyAlignment="1">
      <alignment horizontal="center" vertical="center"/>
    </xf>
    <xf numFmtId="11" fontId="1" fillId="0" borderId="11" xfId="0" applyNumberFormat="1" applyFont="1" applyFill="1" applyBorder="1" applyAlignment="1">
      <alignment horizontal="center" vertical="center"/>
    </xf>
    <xf numFmtId="11" fontId="0" fillId="0" borderId="7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vertical="center"/>
    </xf>
    <xf numFmtId="11" fontId="0" fillId="0" borderId="11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wrapText="1"/>
    </xf>
    <xf numFmtId="0" fontId="0" fillId="5" borderId="26" xfId="0" applyFill="1" applyBorder="1" applyAlignment="1">
      <alignment horizontal="center" vertical="center"/>
    </xf>
    <xf numFmtId="164" fontId="0" fillId="5" borderId="26" xfId="0" applyNumberFormat="1" applyFill="1" applyBorder="1" applyAlignment="1">
      <alignment horizontal="center" vertical="center"/>
    </xf>
    <xf numFmtId="2" fontId="0" fillId="5" borderId="26" xfId="0" applyNumberFormat="1" applyFill="1" applyBorder="1" applyAlignment="1">
      <alignment horizontal="center" vertical="center"/>
    </xf>
    <xf numFmtId="11" fontId="0" fillId="5" borderId="11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2" fontId="0" fillId="5" borderId="7" xfId="0" applyNumberFormat="1" applyFill="1" applyBorder="1" applyAlignment="1">
      <alignment horizontal="center" vertical="center"/>
    </xf>
    <xf numFmtId="11" fontId="0" fillId="5" borderId="7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11" fontId="0" fillId="2" borderId="3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2" borderId="32" xfId="0" applyFill="1" applyBorder="1" applyAlignment="1">
      <alignment vertical="center"/>
    </xf>
    <xf numFmtId="0" fontId="0" fillId="5" borderId="7" xfId="0" applyFont="1" applyFill="1" applyBorder="1" applyAlignment="1">
      <alignment horizontal="center" vertical="center"/>
    </xf>
    <xf numFmtId="164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164" fontId="0" fillId="5" borderId="11" xfId="0" applyNumberFormat="1" applyFont="1" applyFill="1" applyBorder="1" applyAlignment="1">
      <alignment horizontal="center" vertical="center"/>
    </xf>
    <xf numFmtId="2" fontId="0" fillId="5" borderId="11" xfId="0" applyNumberFormat="1" applyFont="1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164" fontId="0" fillId="5" borderId="11" xfId="0" applyNumberFormat="1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0" fillId="6" borderId="25" xfId="0" quotePrefix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6" borderId="3" xfId="0" quotePrefix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7" borderId="25" xfId="0" quotePrefix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3" xfId="0" quotePrefix="1" applyFill="1" applyBorder="1" applyAlignment="1">
      <alignment horizontal="center" vertical="center" wrapText="1"/>
    </xf>
    <xf numFmtId="0" fontId="0" fillId="7" borderId="11" xfId="0" applyFont="1" applyFill="1" applyBorder="1" applyAlignment="1">
      <alignment horizontal="center" vertical="center" wrapText="1"/>
    </xf>
    <xf numFmtId="0" fontId="0" fillId="0" borderId="25" xfId="0" quotePrefix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1" fontId="0" fillId="0" borderId="27" xfId="0" applyNumberFormat="1" applyFill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1" applyFont="1" applyFill="1" applyBorder="1" applyAlignment="1">
      <alignment vertical="center"/>
    </xf>
    <xf numFmtId="165" fontId="7" fillId="5" borderId="42" xfId="2" applyNumberFormat="1" applyFont="1" applyFill="1" applyBorder="1" applyAlignment="1">
      <alignment horizontal="center" vertical="center"/>
    </xf>
    <xf numFmtId="165" fontId="7" fillId="5" borderId="43" xfId="2" applyNumberFormat="1" applyFont="1" applyFill="1" applyBorder="1" applyAlignment="1">
      <alignment horizontal="center" vertical="center"/>
    </xf>
    <xf numFmtId="166" fontId="7" fillId="5" borderId="44" xfId="1" applyNumberFormat="1" applyFont="1" applyFill="1" applyBorder="1" applyAlignment="1">
      <alignment horizontal="center" vertical="center"/>
    </xf>
    <xf numFmtId="167" fontId="7" fillId="5" borderId="45" xfId="2" applyNumberFormat="1" applyFont="1" applyFill="1" applyBorder="1" applyAlignment="1">
      <alignment horizontal="center" vertical="center"/>
    </xf>
    <xf numFmtId="167" fontId="7" fillId="5" borderId="35" xfId="2" applyNumberFormat="1" applyFont="1" applyFill="1" applyBorder="1" applyAlignment="1">
      <alignment horizontal="center" vertical="center"/>
    </xf>
    <xf numFmtId="166" fontId="7" fillId="5" borderId="46" xfId="1" applyNumberFormat="1" applyFont="1" applyFill="1" applyBorder="1" applyAlignment="1">
      <alignment horizontal="center" vertical="center"/>
    </xf>
    <xf numFmtId="165" fontId="8" fillId="0" borderId="47" xfId="1" applyNumberFormat="1" applyFont="1" applyFill="1" applyBorder="1" applyAlignment="1">
      <alignment horizontal="center" vertical="center"/>
    </xf>
    <xf numFmtId="168" fontId="8" fillId="0" borderId="1" xfId="1" applyNumberFormat="1" applyFont="1" applyFill="1" applyBorder="1" applyAlignment="1">
      <alignment horizontal="center" vertical="center"/>
    </xf>
    <xf numFmtId="0" fontId="7" fillId="0" borderId="46" xfId="3" applyFont="1" applyFill="1" applyBorder="1" applyAlignment="1">
      <alignment horizontal="center" vertical="center" wrapText="1"/>
    </xf>
    <xf numFmtId="0" fontId="8" fillId="0" borderId="0" xfId="1" applyFont="1" applyAlignment="1">
      <alignment vertical="center"/>
    </xf>
    <xf numFmtId="0" fontId="8" fillId="0" borderId="0" xfId="2" applyFont="1" applyFill="1" applyBorder="1" applyAlignment="1">
      <alignment horizontal="center" vertical="center"/>
    </xf>
    <xf numFmtId="169" fontId="10" fillId="0" borderId="0" xfId="1" applyNumberFormat="1" applyFont="1" applyFill="1" applyBorder="1" applyAlignment="1">
      <alignment horizontal="center" vertical="center" shrinkToFit="1"/>
    </xf>
    <xf numFmtId="0" fontId="10" fillId="8" borderId="47" xfId="1" applyFont="1" applyFill="1" applyBorder="1" applyAlignment="1">
      <alignment horizontal="center" vertical="center" shrinkToFit="1"/>
    </xf>
    <xf numFmtId="0" fontId="10" fillId="8" borderId="1" xfId="1" applyFont="1" applyFill="1" applyBorder="1" applyAlignment="1">
      <alignment horizontal="center" vertical="center" shrinkToFit="1"/>
    </xf>
    <xf numFmtId="0" fontId="10" fillId="8" borderId="46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169" fontId="7" fillId="0" borderId="47" xfId="1" applyNumberFormat="1" applyFont="1" applyFill="1" applyBorder="1" applyAlignment="1">
      <alignment horizontal="center" vertical="center" wrapText="1"/>
    </xf>
    <xf numFmtId="169" fontId="7" fillId="0" borderId="1" xfId="1" applyNumberFormat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" fillId="0" borderId="46" xfId="1" applyFont="1" applyFill="1" applyBorder="1" applyAlignment="1">
      <alignment horizontal="center" vertical="center"/>
    </xf>
    <xf numFmtId="170" fontId="7" fillId="0" borderId="0" xfId="1" applyNumberFormat="1" applyFont="1" applyFill="1" applyBorder="1" applyAlignment="1">
      <alignment vertical="center"/>
    </xf>
    <xf numFmtId="169" fontId="7" fillId="0" borderId="0" xfId="1" applyNumberFormat="1" applyFont="1" applyFill="1" applyBorder="1" applyAlignment="1">
      <alignment vertical="center"/>
    </xf>
    <xf numFmtId="0" fontId="7" fillId="0" borderId="8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vertical="center"/>
    </xf>
    <xf numFmtId="0" fontId="8" fillId="0" borderId="0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1" fillId="0" borderId="0" xfId="1" applyFont="1" applyFill="1" applyAlignment="1">
      <alignment vertical="center"/>
    </xf>
    <xf numFmtId="9" fontId="8" fillId="0" borderId="0" xfId="4" applyFont="1" applyFill="1" applyBorder="1" applyAlignment="1">
      <alignment horizontal="center" vertical="center"/>
    </xf>
    <xf numFmtId="166" fontId="8" fillId="0" borderId="0" xfId="1" applyNumberFormat="1" applyFont="1" applyFill="1" applyBorder="1" applyAlignment="1">
      <alignment horizontal="center" vertical="center"/>
    </xf>
    <xf numFmtId="171" fontId="8" fillId="0" borderId="0" xfId="1" applyNumberFormat="1" applyFont="1" applyFill="1" applyBorder="1" applyAlignment="1">
      <alignment horizontal="center" vertical="center"/>
    </xf>
    <xf numFmtId="172" fontId="8" fillId="0" borderId="0" xfId="4" applyNumberFormat="1" applyFont="1" applyFill="1" applyBorder="1" applyAlignment="1">
      <alignment horizontal="center" vertical="center"/>
    </xf>
    <xf numFmtId="170" fontId="8" fillId="0" borderId="0" xfId="5" applyNumberFormat="1" applyFont="1" applyFill="1" applyBorder="1" applyAlignment="1">
      <alignment horizontal="center" vertical="center"/>
    </xf>
    <xf numFmtId="166" fontId="8" fillId="0" borderId="0" xfId="2" quotePrefix="1" applyNumberFormat="1" applyFont="1" applyFill="1" applyBorder="1" applyAlignment="1">
      <alignment horizontal="center" vertical="center"/>
    </xf>
    <xf numFmtId="168" fontId="8" fillId="0" borderId="0" xfId="6" quotePrefix="1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 wrapText="1"/>
    </xf>
    <xf numFmtId="173" fontId="8" fillId="9" borderId="22" xfId="7" applyNumberFormat="1" applyFont="1" applyFill="1" applyBorder="1" applyAlignment="1">
      <alignment horizontal="center" vertical="center"/>
    </xf>
    <xf numFmtId="173" fontId="8" fillId="9" borderId="11" xfId="7" applyNumberFormat="1" applyFont="1" applyFill="1" applyBorder="1" applyAlignment="1">
      <alignment horizontal="center" vertical="center"/>
    </xf>
    <xf numFmtId="168" fontId="8" fillId="9" borderId="11" xfId="1" applyNumberFormat="1" applyFont="1" applyFill="1" applyBorder="1" applyAlignment="1">
      <alignment horizontal="center" vertical="center"/>
    </xf>
    <xf numFmtId="167" fontId="8" fillId="9" borderId="11" xfId="1" applyNumberFormat="1" applyFont="1" applyFill="1" applyBorder="1" applyAlignment="1">
      <alignment horizontal="center" vertical="center"/>
    </xf>
    <xf numFmtId="165" fontId="8" fillId="9" borderId="11" xfId="1" applyNumberFormat="1" applyFont="1" applyFill="1" applyBorder="1" applyAlignment="1">
      <alignment horizontal="center" vertical="center"/>
    </xf>
    <xf numFmtId="166" fontId="8" fillId="9" borderId="43" xfId="1" applyNumberFormat="1" applyFont="1" applyFill="1" applyBorder="1" applyAlignment="1">
      <alignment horizontal="center" vertical="center"/>
    </xf>
    <xf numFmtId="10" fontId="7" fillId="9" borderId="21" xfId="7" applyNumberFormat="1" applyFont="1" applyFill="1" applyBorder="1" applyAlignment="1">
      <alignment horizontal="center" vertical="center"/>
    </xf>
    <xf numFmtId="10" fontId="7" fillId="9" borderId="1" xfId="7" applyNumberFormat="1" applyFont="1" applyFill="1" applyBorder="1" applyAlignment="1">
      <alignment horizontal="center" vertical="center"/>
    </xf>
    <xf numFmtId="166" fontId="7" fillId="9" borderId="1" xfId="1" applyNumberFormat="1" applyFont="1" applyFill="1" applyBorder="1" applyAlignment="1">
      <alignment horizontal="center" vertical="center"/>
    </xf>
    <xf numFmtId="168" fontId="7" fillId="9" borderId="1" xfId="1" applyNumberFormat="1" applyFont="1" applyFill="1" applyBorder="1" applyAlignment="1">
      <alignment horizontal="center" vertical="center"/>
    </xf>
    <xf numFmtId="167" fontId="7" fillId="9" borderId="1" xfId="1" applyNumberFormat="1" applyFont="1" applyFill="1" applyBorder="1" applyAlignment="1">
      <alignment horizontal="center" vertical="center"/>
    </xf>
    <xf numFmtId="166" fontId="7" fillId="9" borderId="35" xfId="1" applyNumberFormat="1" applyFont="1" applyFill="1" applyBorder="1" applyAlignment="1">
      <alignment horizontal="center" vertical="center"/>
    </xf>
    <xf numFmtId="172" fontId="8" fillId="9" borderId="21" xfId="7" applyNumberFormat="1" applyFont="1" applyFill="1" applyBorder="1" applyAlignment="1">
      <alignment horizontal="center" vertical="center"/>
    </xf>
    <xf numFmtId="172" fontId="8" fillId="9" borderId="1" xfId="7" applyNumberFormat="1" applyFont="1" applyFill="1" applyBorder="1" applyAlignment="1">
      <alignment horizontal="center" vertical="center"/>
    </xf>
    <xf numFmtId="171" fontId="8" fillId="9" borderId="1" xfId="1" applyNumberFormat="1" applyFont="1" applyFill="1" applyBorder="1" applyAlignment="1">
      <alignment horizontal="center" vertical="center"/>
    </xf>
    <xf numFmtId="166" fontId="8" fillId="9" borderId="1" xfId="1" applyNumberFormat="1" applyFont="1" applyFill="1" applyBorder="1" applyAlignment="1">
      <alignment horizontal="center" vertical="center"/>
    </xf>
    <xf numFmtId="168" fontId="8" fillId="9" borderId="1" xfId="1" applyNumberFormat="1" applyFont="1" applyFill="1" applyBorder="1" applyAlignment="1">
      <alignment horizontal="center" vertical="center"/>
    </xf>
    <xf numFmtId="166" fontId="8" fillId="9" borderId="35" xfId="1" applyNumberFormat="1" applyFont="1" applyFill="1" applyBorder="1" applyAlignment="1">
      <alignment horizontal="center" vertical="center"/>
    </xf>
    <xf numFmtId="172" fontId="8" fillId="0" borderId="21" xfId="4" applyNumberFormat="1" applyFont="1" applyFill="1" applyBorder="1" applyAlignment="1">
      <alignment horizontal="center" vertical="center"/>
    </xf>
    <xf numFmtId="172" fontId="8" fillId="0" borderId="1" xfId="4" applyNumberFormat="1" applyFont="1" applyFill="1" applyBorder="1" applyAlignment="1">
      <alignment horizontal="center" vertical="center"/>
    </xf>
    <xf numFmtId="170" fontId="8" fillId="0" borderId="1" xfId="5" applyNumberFormat="1" applyFont="1" applyFill="1" applyBorder="1" applyAlignment="1">
      <alignment horizontal="center" vertical="center"/>
    </xf>
    <xf numFmtId="166" fontId="8" fillId="0" borderId="1" xfId="2" quotePrefix="1" applyNumberFormat="1" applyFont="1" applyFill="1" applyBorder="1" applyAlignment="1">
      <alignment horizontal="center" vertical="center"/>
    </xf>
    <xf numFmtId="168" fontId="8" fillId="0" borderId="1" xfId="6" quotePrefix="1" applyNumberFormat="1" applyFont="1" applyFill="1" applyBorder="1" applyAlignment="1">
      <alignment horizontal="center" vertical="center"/>
    </xf>
    <xf numFmtId="169" fontId="8" fillId="0" borderId="1" xfId="5" applyNumberFormat="1" applyFont="1" applyFill="1" applyBorder="1" applyAlignment="1">
      <alignment horizontal="center" vertical="center"/>
    </xf>
    <xf numFmtId="0" fontId="7" fillId="0" borderId="35" xfId="3" applyFont="1" applyFill="1" applyBorder="1" applyAlignment="1">
      <alignment horizontal="center" vertical="center" wrapText="1"/>
    </xf>
    <xf numFmtId="172" fontId="8" fillId="0" borderId="20" xfId="4" applyNumberFormat="1" applyFont="1" applyFill="1" applyBorder="1" applyAlignment="1">
      <alignment horizontal="center" vertical="center"/>
    </xf>
    <xf numFmtId="172" fontId="8" fillId="0" borderId="7" xfId="4" applyNumberFormat="1" applyFont="1" applyFill="1" applyBorder="1" applyAlignment="1">
      <alignment horizontal="center" vertical="center"/>
    </xf>
    <xf numFmtId="170" fontId="8" fillId="0" borderId="7" xfId="5" applyNumberFormat="1" applyFont="1" applyFill="1" applyBorder="1" applyAlignment="1">
      <alignment horizontal="center" vertical="center"/>
    </xf>
    <xf numFmtId="166" fontId="8" fillId="0" borderId="7" xfId="2" quotePrefix="1" applyNumberFormat="1" applyFont="1" applyFill="1" applyBorder="1" applyAlignment="1">
      <alignment horizontal="center" vertical="center"/>
    </xf>
    <xf numFmtId="168" fontId="8" fillId="0" borderId="7" xfId="6" quotePrefix="1" applyNumberFormat="1" applyFont="1" applyFill="1" applyBorder="1" applyAlignment="1">
      <alignment horizontal="center" vertical="center"/>
    </xf>
    <xf numFmtId="169" fontId="8" fillId="0" borderId="7" xfId="5" applyNumberFormat="1" applyFont="1" applyFill="1" applyBorder="1" applyAlignment="1">
      <alignment horizontal="center" vertical="center"/>
    </xf>
    <xf numFmtId="0" fontId="7" fillId="0" borderId="49" xfId="3" applyFont="1" applyFill="1" applyBorder="1" applyAlignment="1">
      <alignment horizontal="center" vertical="center" wrapText="1"/>
    </xf>
    <xf numFmtId="166" fontId="8" fillId="0" borderId="52" xfId="2" applyNumberFormat="1" applyFont="1" applyFill="1" applyBorder="1" applyAlignment="1">
      <alignment horizontal="center" vertical="center"/>
    </xf>
    <xf numFmtId="171" fontId="8" fillId="0" borderId="52" xfId="2" applyNumberFormat="1" applyFont="1" applyFill="1" applyBorder="1" applyAlignment="1">
      <alignment horizontal="center" vertical="center"/>
    </xf>
    <xf numFmtId="166" fontId="12" fillId="0" borderId="52" xfId="1" applyNumberFormat="1" applyFont="1" applyFill="1" applyBorder="1" applyAlignment="1">
      <alignment vertical="center"/>
    </xf>
    <xf numFmtId="166" fontId="8" fillId="0" borderId="1" xfId="1" applyNumberFormat="1" applyFont="1" applyFill="1" applyBorder="1" applyAlignment="1">
      <alignment horizontal="center" vertical="center"/>
    </xf>
    <xf numFmtId="171" fontId="8" fillId="0" borderId="1" xfId="1" applyNumberFormat="1" applyFont="1" applyFill="1" applyBorder="1" applyAlignment="1">
      <alignment horizontal="center" vertical="center"/>
    </xf>
    <xf numFmtId="0" fontId="7" fillId="0" borderId="34" xfId="3" applyFont="1" applyFill="1" applyBorder="1" applyAlignment="1">
      <alignment horizontal="center" vertical="center" wrapText="1"/>
    </xf>
    <xf numFmtId="0" fontId="1" fillId="0" borderId="0" xfId="1" quotePrefix="1" applyFont="1" applyAlignment="1">
      <alignment vertical="center"/>
    </xf>
    <xf numFmtId="166" fontId="8" fillId="0" borderId="7" xfId="1" applyNumberFormat="1" applyFont="1" applyFill="1" applyBorder="1" applyAlignment="1">
      <alignment horizontal="center" vertical="center"/>
    </xf>
    <xf numFmtId="171" fontId="8" fillId="0" borderId="7" xfId="1" applyNumberFormat="1" applyFont="1" applyFill="1" applyBorder="1" applyAlignment="1">
      <alignment horizontal="center" vertical="center"/>
    </xf>
    <xf numFmtId="169" fontId="8" fillId="0" borderId="7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vertical="center"/>
    </xf>
    <xf numFmtId="166" fontId="8" fillId="0" borderId="1" xfId="5" applyNumberFormat="1" applyFont="1" applyFill="1" applyBorder="1" applyAlignment="1">
      <alignment horizontal="center" vertical="center"/>
    </xf>
    <xf numFmtId="0" fontId="8" fillId="0" borderId="53" xfId="1" applyFont="1" applyFill="1" applyBorder="1" applyAlignment="1">
      <alignment horizontal="center" vertical="center"/>
    </xf>
    <xf numFmtId="166" fontId="8" fillId="0" borderId="53" xfId="2" applyNumberFormat="1" applyFont="1" applyFill="1" applyBorder="1" applyAlignment="1">
      <alignment horizontal="center" vertical="center"/>
    </xf>
    <xf numFmtId="171" fontId="8" fillId="0" borderId="53" xfId="2" applyNumberFormat="1" applyFont="1" applyFill="1" applyBorder="1" applyAlignment="1">
      <alignment horizontal="center" vertical="center"/>
    </xf>
    <xf numFmtId="166" fontId="12" fillId="0" borderId="53" xfId="1" applyNumberFormat="1" applyFont="1" applyFill="1" applyBorder="1" applyAlignment="1">
      <alignment vertical="center"/>
    </xf>
    <xf numFmtId="0" fontId="8" fillId="10" borderId="21" xfId="1" applyFont="1" applyFill="1" applyBorder="1" applyAlignment="1">
      <alignment horizontal="center" vertical="center"/>
    </xf>
    <xf numFmtId="0" fontId="8" fillId="10" borderId="1" xfId="1" applyFont="1" applyFill="1" applyBorder="1" applyAlignment="1">
      <alignment horizontal="center" vertical="center"/>
    </xf>
    <xf numFmtId="166" fontId="8" fillId="10" borderId="1" xfId="2" applyNumberFormat="1" applyFont="1" applyFill="1" applyBorder="1" applyAlignment="1">
      <alignment horizontal="center" vertical="center"/>
    </xf>
    <xf numFmtId="168" fontId="8" fillId="10" borderId="1" xfId="2" applyNumberFormat="1" applyFont="1" applyFill="1" applyBorder="1" applyAlignment="1">
      <alignment horizontal="center" vertical="center"/>
    </xf>
    <xf numFmtId="171" fontId="8" fillId="10" borderId="1" xfId="2" applyNumberFormat="1" applyFont="1" applyFill="1" applyBorder="1" applyAlignment="1">
      <alignment horizontal="center" vertical="center"/>
    </xf>
    <xf numFmtId="166" fontId="8" fillId="10" borderId="35" xfId="1" applyNumberFormat="1" applyFont="1" applyFill="1" applyBorder="1" applyAlignment="1">
      <alignment horizontal="center" vertical="center"/>
    </xf>
    <xf numFmtId="0" fontId="8" fillId="10" borderId="1" xfId="2" applyFont="1" applyFill="1" applyBorder="1" applyAlignment="1">
      <alignment horizontal="center" vertical="center"/>
    </xf>
    <xf numFmtId="169" fontId="10" fillId="8" borderId="23" xfId="1" applyNumberFormat="1" applyFont="1" applyFill="1" applyBorder="1" applyAlignment="1">
      <alignment horizontal="center" vertical="center" shrinkToFit="1"/>
    </xf>
    <xf numFmtId="0" fontId="10" fillId="8" borderId="2" xfId="1" applyFont="1" applyFill="1" applyBorder="1" applyAlignment="1">
      <alignment horizontal="center" vertical="center" shrinkToFit="1"/>
    </xf>
    <xf numFmtId="0" fontId="10" fillId="8" borderId="15" xfId="1" applyFont="1" applyFill="1" applyBorder="1" applyAlignment="1">
      <alignment horizontal="center" vertical="center"/>
    </xf>
    <xf numFmtId="0" fontId="10" fillId="8" borderId="21" xfId="1" applyFont="1" applyFill="1" applyBorder="1" applyAlignment="1">
      <alignment horizontal="center" vertical="center" wrapText="1" shrinkToFit="1"/>
    </xf>
    <xf numFmtId="0" fontId="10" fillId="8" borderId="1" xfId="1" applyFont="1" applyFill="1" applyBorder="1" applyAlignment="1">
      <alignment horizontal="center" vertical="center" wrapText="1" shrinkToFit="1"/>
    </xf>
    <xf numFmtId="0" fontId="10" fillId="8" borderId="35" xfId="1" applyFont="1" applyFill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169" fontId="7" fillId="0" borderId="1" xfId="1" applyNumberFormat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7" fillId="0" borderId="35" xfId="1" applyFont="1" applyFill="1" applyBorder="1" applyAlignment="1">
      <alignment horizontal="center" vertical="center"/>
    </xf>
    <xf numFmtId="0" fontId="7" fillId="0" borderId="50" xfId="1" applyFont="1" applyFill="1" applyBorder="1" applyAlignment="1">
      <alignment vertical="center" wrapText="1"/>
    </xf>
    <xf numFmtId="0" fontId="7" fillId="0" borderId="49" xfId="1" applyFont="1" applyFill="1" applyBorder="1" applyAlignment="1">
      <alignment vertical="center" wrapText="1"/>
    </xf>
    <xf numFmtId="0" fontId="7" fillId="0" borderId="20" xfId="1" applyFont="1" applyFill="1" applyBorder="1" applyAlignment="1">
      <alignment vertical="center" wrapText="1"/>
    </xf>
    <xf numFmtId="0" fontId="7" fillId="0" borderId="49" xfId="1" applyFont="1" applyFill="1" applyBorder="1" applyAlignment="1">
      <alignment vertical="center"/>
    </xf>
    <xf numFmtId="0" fontId="7" fillId="0" borderId="20" xfId="1" applyFont="1" applyFill="1" applyBorder="1" applyAlignment="1">
      <alignment vertical="center"/>
    </xf>
    <xf numFmtId="0" fontId="8" fillId="0" borderId="0" xfId="1" applyFont="1" applyFill="1" applyBorder="1" applyAlignment="1">
      <alignment horizontal="center" vertical="center"/>
    </xf>
    <xf numFmtId="0" fontId="14" fillId="0" borderId="0" xfId="8" applyNumberFormat="1" applyFont="1" applyFill="1" applyBorder="1" applyAlignment="1">
      <alignment horizontal="center" vertical="center"/>
    </xf>
    <xf numFmtId="0" fontId="14" fillId="11" borderId="0" xfId="8" applyNumberFormat="1" applyFont="1" applyFill="1" applyBorder="1" applyAlignment="1">
      <alignment horizontal="center" vertical="center"/>
    </xf>
    <xf numFmtId="0" fontId="15" fillId="0" borderId="0" xfId="8" applyNumberFormat="1" applyFont="1" applyFill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4" fontId="8" fillId="0" borderId="0" xfId="1" applyNumberFormat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/>
    </xf>
    <xf numFmtId="0" fontId="8" fillId="0" borderId="0" xfId="1" applyFont="1" applyBorder="1" applyAlignment="1">
      <alignment vertical="center"/>
    </xf>
    <xf numFmtId="169" fontId="8" fillId="0" borderId="34" xfId="1" applyNumberFormat="1" applyFont="1" applyBorder="1" applyAlignment="1">
      <alignment horizontal="center" vertical="center"/>
    </xf>
    <xf numFmtId="169" fontId="8" fillId="0" borderId="35" xfId="1" applyNumberFormat="1" applyFont="1" applyBorder="1" applyAlignment="1">
      <alignment horizontal="center" vertical="center"/>
    </xf>
    <xf numFmtId="0" fontId="7" fillId="0" borderId="34" xfId="1" applyFont="1" applyBorder="1" applyAlignment="1">
      <alignment horizontal="center" vertical="center"/>
    </xf>
    <xf numFmtId="0" fontId="1" fillId="0" borderId="34" xfId="1" applyFont="1" applyBorder="1" applyAlignment="1">
      <alignment horizontal="left" vertical="center"/>
    </xf>
    <xf numFmtId="0" fontId="8" fillId="12" borderId="34" xfId="1" applyFont="1" applyFill="1" applyBorder="1" applyAlignment="1">
      <alignment horizontal="left" vertical="center"/>
    </xf>
    <xf numFmtId="0" fontId="8" fillId="0" borderId="34" xfId="1" applyFont="1" applyBorder="1" applyAlignment="1">
      <alignment horizontal="left" vertical="center"/>
    </xf>
    <xf numFmtId="0" fontId="8" fillId="12" borderId="34" xfId="1" applyFont="1" applyFill="1" applyBorder="1" applyAlignment="1">
      <alignment vertical="center"/>
    </xf>
    <xf numFmtId="0" fontId="15" fillId="0" borderId="0" xfId="8" applyNumberFormat="1" applyFont="1" applyFill="1" applyBorder="1" applyAlignment="1" applyProtection="1">
      <alignment horizontal="center" vertical="center"/>
      <protection locked="0"/>
    </xf>
    <xf numFmtId="49" fontId="8" fillId="0" borderId="34" xfId="1" applyNumberFormat="1" applyFont="1" applyBorder="1" applyAlignment="1">
      <alignment horizontal="left" vertical="center"/>
    </xf>
    <xf numFmtId="0" fontId="8" fillId="0" borderId="34" xfId="1" quotePrefix="1" applyFont="1" applyFill="1" applyBorder="1" applyAlignment="1">
      <alignment horizontal="left" vertical="center"/>
    </xf>
    <xf numFmtId="49" fontId="8" fillId="0" borderId="34" xfId="1" applyNumberFormat="1" applyFont="1" applyFill="1" applyBorder="1" applyAlignment="1">
      <alignment horizontal="left" vertical="center"/>
    </xf>
    <xf numFmtId="0" fontId="7" fillId="0" borderId="0" xfId="1" applyFont="1" applyBorder="1" applyAlignment="1">
      <alignment vertical="center"/>
    </xf>
    <xf numFmtId="0" fontId="1" fillId="0" borderId="0" xfId="1" applyFont="1" applyFill="1" applyBorder="1" applyAlignment="1">
      <alignment horizontal="center" vertical="center"/>
    </xf>
    <xf numFmtId="0" fontId="16" fillId="0" borderId="0" xfId="8" applyNumberFormat="1" applyFont="1" applyFill="1" applyBorder="1" applyAlignment="1">
      <alignment horizontal="center" vertical="center"/>
    </xf>
    <xf numFmtId="0" fontId="16" fillId="11" borderId="0" xfId="8" applyNumberFormat="1" applyFont="1" applyFill="1" applyBorder="1" applyAlignment="1">
      <alignment horizontal="center" vertical="center"/>
    </xf>
    <xf numFmtId="0" fontId="17" fillId="0" borderId="0" xfId="8" applyNumberFormat="1" applyFont="1" applyFill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1" fontId="0" fillId="0" borderId="25" xfId="0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1" fontId="0" fillId="0" borderId="3" xfId="0" applyNumberFormat="1" applyFont="1" applyFill="1" applyBorder="1" applyAlignment="1">
      <alignment horizontal="center" vertical="center"/>
    </xf>
    <xf numFmtId="1" fontId="0" fillId="0" borderId="25" xfId="0" applyNumberFormat="1" applyFont="1" applyBorder="1" applyAlignment="1">
      <alignment horizontal="center" vertical="center"/>
    </xf>
    <xf numFmtId="1" fontId="0" fillId="0" borderId="26" xfId="0" applyNumberFormat="1" applyFont="1" applyBorder="1" applyAlignment="1">
      <alignment horizontal="center" vertical="center"/>
    </xf>
    <xf numFmtId="0" fontId="0" fillId="0" borderId="25" xfId="0" applyFill="1" applyBorder="1" applyAlignment="1">
      <alignment horizontal="center" vertical="center" wrapText="1"/>
    </xf>
    <xf numFmtId="1" fontId="0" fillId="2" borderId="3" xfId="0" applyNumberFormat="1" applyFont="1" applyFill="1" applyBorder="1" applyAlignment="1">
      <alignment horizontal="center" vertical="center"/>
    </xf>
    <xf numFmtId="1" fontId="0" fillId="2" borderId="2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 wrapText="1"/>
    </xf>
    <xf numFmtId="0" fontId="1" fillId="4" borderId="33" xfId="0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1" fontId="1" fillId="4" borderId="25" xfId="0" applyNumberFormat="1" applyFont="1" applyFill="1" applyBorder="1" applyAlignment="1">
      <alignment horizontal="center" vertical="center"/>
    </xf>
    <xf numFmtId="1" fontId="1" fillId="4" borderId="26" xfId="0" applyNumberFormat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1" fontId="0" fillId="0" borderId="25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0" fillId="2" borderId="3" xfId="0" applyFill="1" applyBorder="1" applyAlignment="1">
      <alignment horizontal="center" vertical="center" wrapText="1"/>
    </xf>
    <xf numFmtId="1" fontId="0" fillId="4" borderId="25" xfId="0" applyNumberFormat="1" applyFill="1" applyBorder="1" applyAlignment="1">
      <alignment horizontal="center" vertical="center"/>
    </xf>
    <xf numFmtId="1" fontId="0" fillId="4" borderId="26" xfId="0" applyNumberFormat="1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1" fontId="0" fillId="4" borderId="25" xfId="0" applyNumberFormat="1" applyFont="1" applyFill="1" applyBorder="1" applyAlignment="1">
      <alignment horizontal="center" vertical="center"/>
    </xf>
    <xf numFmtId="1" fontId="0" fillId="4" borderId="26" xfId="0" applyNumberFormat="1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1" fontId="0" fillId="0" borderId="3" xfId="0" applyNumberFormat="1" applyFont="1" applyBorder="1" applyAlignment="1">
      <alignment horizontal="center" vertical="center"/>
    </xf>
    <xf numFmtId="0" fontId="16" fillId="11" borderId="1" xfId="8" applyNumberFormat="1" applyFont="1" applyFill="1" applyBorder="1" applyAlignment="1">
      <alignment horizontal="center" vertical="center"/>
    </xf>
    <xf numFmtId="0" fontId="16" fillId="11" borderId="21" xfId="8" applyNumberFormat="1" applyFont="1" applyFill="1" applyBorder="1" applyAlignment="1">
      <alignment horizontal="center" vertical="center"/>
    </xf>
    <xf numFmtId="0" fontId="8" fillId="13" borderId="35" xfId="1" applyFont="1" applyFill="1" applyBorder="1" applyAlignment="1">
      <alignment horizontal="center" vertical="center" wrapText="1"/>
    </xf>
    <xf numFmtId="0" fontId="7" fillId="0" borderId="56" xfId="1" applyFont="1" applyFill="1" applyBorder="1" applyAlignment="1">
      <alignment horizontal="center" vertical="center"/>
    </xf>
    <xf numFmtId="0" fontId="7" fillId="0" borderId="54" xfId="1" applyFont="1" applyFill="1" applyBorder="1" applyAlignment="1">
      <alignment horizontal="center" vertical="center"/>
    </xf>
    <xf numFmtId="169" fontId="7" fillId="0" borderId="20" xfId="1" applyNumberFormat="1" applyFont="1" applyFill="1" applyBorder="1" applyAlignment="1">
      <alignment horizontal="center" vertical="center" wrapText="1"/>
    </xf>
    <xf numFmtId="169" fontId="7" fillId="0" borderId="49" xfId="1" applyNumberFormat="1" applyFont="1" applyFill="1" applyBorder="1" applyAlignment="1">
      <alignment horizontal="center" vertical="center" wrapText="1"/>
    </xf>
    <xf numFmtId="170" fontId="7" fillId="0" borderId="25" xfId="1" applyNumberFormat="1" applyFont="1" applyFill="1" applyBorder="1" applyAlignment="1">
      <alignment horizontal="center" vertical="center" wrapText="1"/>
    </xf>
    <xf numFmtId="170" fontId="7" fillId="0" borderId="4" xfId="1" applyNumberFormat="1" applyFont="1" applyFill="1" applyBorder="1" applyAlignment="1">
      <alignment horizontal="center" vertical="center" wrapText="1"/>
    </xf>
    <xf numFmtId="0" fontId="7" fillId="0" borderId="20" xfId="1" applyFont="1" applyFill="1" applyBorder="1" applyAlignment="1">
      <alignment horizontal="center" vertical="center"/>
    </xf>
    <xf numFmtId="0" fontId="7" fillId="0" borderId="50" xfId="1" applyFont="1" applyFill="1" applyBorder="1" applyAlignment="1">
      <alignment horizontal="center" vertical="center"/>
    </xf>
    <xf numFmtId="0" fontId="7" fillId="0" borderId="49" xfId="1" applyFont="1" applyFill="1" applyBorder="1" applyAlignment="1">
      <alignment horizontal="center" vertical="center"/>
    </xf>
    <xf numFmtId="0" fontId="8" fillId="13" borderId="34" xfId="1" applyFont="1" applyFill="1" applyBorder="1" applyAlignment="1">
      <alignment horizontal="center" vertical="center" wrapText="1"/>
    </xf>
    <xf numFmtId="0" fontId="18" fillId="0" borderId="0" xfId="9" applyFont="1" applyBorder="1" applyAlignment="1">
      <alignment horizontal="center" vertical="center"/>
    </xf>
    <xf numFmtId="0" fontId="7" fillId="0" borderId="51" xfId="1" applyFont="1" applyFill="1" applyBorder="1" applyAlignment="1">
      <alignment horizontal="center" vertical="center"/>
    </xf>
    <xf numFmtId="0" fontId="7" fillId="0" borderId="48" xfId="1" applyFont="1" applyFill="1" applyBorder="1" applyAlignment="1">
      <alignment horizontal="center" vertical="center"/>
    </xf>
    <xf numFmtId="170" fontId="7" fillId="0" borderId="55" xfId="1" applyNumberFormat="1" applyFont="1" applyFill="1" applyBorder="1" applyAlignment="1">
      <alignment horizontal="center" vertical="center" wrapText="1"/>
    </xf>
    <xf numFmtId="170" fontId="7" fillId="0" borderId="27" xfId="1" applyNumberFormat="1" applyFont="1" applyFill="1" applyBorder="1" applyAlignment="1">
      <alignment horizontal="center" vertical="center" wrapText="1"/>
    </xf>
    <xf numFmtId="0" fontId="15" fillId="0" borderId="0" xfId="8" applyNumberFormat="1" applyFont="1" applyFill="1" applyBorder="1" applyAlignment="1">
      <alignment horizontal="center" vertical="center"/>
    </xf>
    <xf numFmtId="0" fontId="14" fillId="12" borderId="35" xfId="8" applyNumberFormat="1" applyFont="1" applyFill="1" applyBorder="1" applyAlignment="1" applyProtection="1">
      <alignment horizontal="center" vertical="center"/>
      <protection locked="0"/>
    </xf>
    <xf numFmtId="0" fontId="14" fillId="12" borderId="1" xfId="8" applyNumberFormat="1" applyFont="1" applyFill="1" applyBorder="1" applyAlignment="1" applyProtection="1">
      <alignment horizontal="center" vertical="center"/>
      <protection locked="0"/>
    </xf>
    <xf numFmtId="0" fontId="14" fillId="12" borderId="21" xfId="8" applyNumberFormat="1" applyFont="1" applyFill="1" applyBorder="1" applyAlignment="1" applyProtection="1">
      <alignment horizontal="center" vertical="center"/>
      <protection locked="0"/>
    </xf>
    <xf numFmtId="0" fontId="16" fillId="11" borderId="35" xfId="8" applyNumberFormat="1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14" borderId="25" xfId="0" applyFont="1" applyFill="1" applyBorder="1" applyAlignment="1">
      <alignment horizontal="center" vertical="center"/>
    </xf>
    <xf numFmtId="0" fontId="0" fillId="14" borderId="25" xfId="0" applyFill="1" applyBorder="1" applyAlignment="1">
      <alignment horizontal="center" vertical="center"/>
    </xf>
    <xf numFmtId="0" fontId="19" fillId="14" borderId="11" xfId="0" applyFont="1" applyFill="1" applyBorder="1" applyAlignment="1">
      <alignment horizontal="center" vertical="center"/>
    </xf>
    <xf numFmtId="164" fontId="19" fillId="14" borderId="11" xfId="0" applyNumberFormat="1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2" fontId="19" fillId="14" borderId="11" xfId="0" applyNumberFormat="1" applyFont="1" applyFill="1" applyBorder="1" applyAlignment="1">
      <alignment horizontal="center" vertical="center"/>
    </xf>
    <xf numFmtId="11" fontId="19" fillId="14" borderId="22" xfId="0" applyNumberFormat="1" applyFont="1" applyFill="1" applyBorder="1" applyAlignment="1">
      <alignment horizontal="center" vertical="center"/>
    </xf>
    <xf numFmtId="0" fontId="19" fillId="14" borderId="11" xfId="0" applyFont="1" applyFill="1" applyBorder="1" applyAlignment="1">
      <alignment horizontal="center" vertical="center" wrapText="1"/>
    </xf>
    <xf numFmtId="0" fontId="19" fillId="14" borderId="25" xfId="0" quotePrefix="1" applyFont="1" applyFill="1" applyBorder="1" applyAlignment="1">
      <alignment horizontal="center" vertical="center" wrapText="1"/>
    </xf>
    <xf numFmtId="0" fontId="19" fillId="14" borderId="3" xfId="0" quotePrefix="1" applyFont="1" applyFill="1" applyBorder="1" applyAlignment="1">
      <alignment horizontal="center" vertical="center" wrapText="1"/>
    </xf>
    <xf numFmtId="0" fontId="19" fillId="14" borderId="4" xfId="0" applyFont="1" applyFill="1" applyBorder="1" applyAlignment="1">
      <alignment horizontal="center" vertical="center"/>
    </xf>
    <xf numFmtId="2" fontId="19" fillId="14" borderId="4" xfId="0" applyNumberFormat="1" applyFont="1" applyFill="1" applyBorder="1" applyAlignment="1">
      <alignment horizontal="center" vertical="center"/>
    </xf>
    <xf numFmtId="164" fontId="19" fillId="14" borderId="4" xfId="0" applyNumberFormat="1" applyFont="1" applyFill="1" applyBorder="1" applyAlignment="1">
      <alignment horizontal="center" vertical="center"/>
    </xf>
    <xf numFmtId="0" fontId="20" fillId="14" borderId="0" xfId="0" applyFont="1" applyFill="1" applyAlignment="1">
      <alignment wrapText="1"/>
    </xf>
    <xf numFmtId="0" fontId="21" fillId="12" borderId="16" xfId="0" applyFont="1" applyFill="1" applyBorder="1" applyAlignment="1">
      <alignment horizontal="center" vertical="center" wrapText="1"/>
    </xf>
    <xf numFmtId="0" fontId="21" fillId="12" borderId="14" xfId="0" applyFont="1" applyFill="1" applyBorder="1" applyAlignment="1">
      <alignment horizontal="center" vertical="center"/>
    </xf>
    <xf numFmtId="0" fontId="21" fillId="12" borderId="25" xfId="0" applyFont="1" applyFill="1" applyBorder="1" applyAlignment="1">
      <alignment horizontal="center" vertical="center" wrapText="1"/>
    </xf>
    <xf numFmtId="0" fontId="22" fillId="12" borderId="25" xfId="0" quotePrefix="1" applyFont="1" applyFill="1" applyBorder="1" applyAlignment="1">
      <alignment horizontal="center" vertical="center" wrapText="1"/>
    </xf>
    <xf numFmtId="0" fontId="22" fillId="12" borderId="25" xfId="0" applyFont="1" applyFill="1" applyBorder="1" applyAlignment="1">
      <alignment horizontal="center" vertical="center" wrapText="1"/>
    </xf>
    <xf numFmtId="0" fontId="22" fillId="12" borderId="25" xfId="0" applyFont="1" applyFill="1" applyBorder="1" applyAlignment="1">
      <alignment horizontal="center" vertical="center"/>
    </xf>
    <xf numFmtId="1" fontId="22" fillId="12" borderId="25" xfId="0" applyNumberFormat="1" applyFont="1" applyFill="1" applyBorder="1" applyAlignment="1">
      <alignment horizontal="center" vertical="center"/>
    </xf>
    <xf numFmtId="0" fontId="22" fillId="12" borderId="8" xfId="0" applyFont="1" applyFill="1" applyBorder="1" applyAlignment="1">
      <alignment vertical="center"/>
    </xf>
    <xf numFmtId="0" fontId="21" fillId="12" borderId="17" xfId="0" applyFont="1" applyFill="1" applyBorder="1" applyAlignment="1">
      <alignment horizontal="center" vertical="center" wrapText="1"/>
    </xf>
    <xf numFmtId="0" fontId="21" fillId="12" borderId="9" xfId="0" applyFont="1" applyFill="1" applyBorder="1" applyAlignment="1">
      <alignment horizontal="center" vertical="center"/>
    </xf>
    <xf numFmtId="0" fontId="21" fillId="12" borderId="3" xfId="0" applyFont="1" applyFill="1" applyBorder="1" applyAlignment="1">
      <alignment horizontal="center" vertical="center" wrapText="1"/>
    </xf>
    <xf numFmtId="0" fontId="22" fillId="12" borderId="11" xfId="0" applyFont="1" applyFill="1" applyBorder="1" applyAlignment="1">
      <alignment horizontal="center" vertical="center" wrapText="1"/>
    </xf>
    <xf numFmtId="0" fontId="22" fillId="12" borderId="26" xfId="0" applyFont="1" applyFill="1" applyBorder="1" applyAlignment="1">
      <alignment horizontal="center" vertical="center" wrapText="1"/>
    </xf>
    <xf numFmtId="0" fontId="22" fillId="12" borderId="11" xfId="0" applyFont="1" applyFill="1" applyBorder="1" applyAlignment="1">
      <alignment horizontal="center" vertical="center"/>
    </xf>
    <xf numFmtId="164" fontId="22" fillId="12" borderId="11" xfId="0" applyNumberFormat="1" applyFont="1" applyFill="1" applyBorder="1" applyAlignment="1">
      <alignment horizontal="center" vertical="center"/>
    </xf>
    <xf numFmtId="2" fontId="22" fillId="12" borderId="11" xfId="0" applyNumberFormat="1" applyFont="1" applyFill="1" applyBorder="1" applyAlignment="1">
      <alignment horizontal="center" vertical="center"/>
    </xf>
    <xf numFmtId="11" fontId="22" fillId="12" borderId="22" xfId="0" applyNumberFormat="1" applyFont="1" applyFill="1" applyBorder="1" applyAlignment="1">
      <alignment horizontal="center" vertical="center"/>
    </xf>
    <xf numFmtId="1" fontId="22" fillId="12" borderId="26" xfId="0" applyNumberFormat="1" applyFont="1" applyFill="1" applyBorder="1" applyAlignment="1">
      <alignment horizontal="center" vertical="center"/>
    </xf>
    <xf numFmtId="0" fontId="22" fillId="12" borderId="30" xfId="0" applyFont="1" applyFill="1" applyBorder="1" applyAlignment="1">
      <alignment vertical="center"/>
    </xf>
    <xf numFmtId="0" fontId="22" fillId="12" borderId="3" xfId="0" quotePrefix="1" applyFont="1" applyFill="1" applyBorder="1" applyAlignment="1">
      <alignment horizontal="center" vertical="center" wrapText="1"/>
    </xf>
    <xf numFmtId="0" fontId="22" fillId="12" borderId="3" xfId="0" applyFont="1" applyFill="1" applyBorder="1" applyAlignment="1">
      <alignment horizontal="center" vertical="center" wrapText="1"/>
    </xf>
    <xf numFmtId="0" fontId="22" fillId="12" borderId="4" xfId="0" applyFont="1" applyFill="1" applyBorder="1" applyAlignment="1">
      <alignment horizontal="center" vertical="center"/>
    </xf>
    <xf numFmtId="2" fontId="22" fillId="12" borderId="4" xfId="0" applyNumberFormat="1" applyFont="1" applyFill="1" applyBorder="1" applyAlignment="1">
      <alignment horizontal="center" vertical="center"/>
    </xf>
    <xf numFmtId="164" fontId="22" fillId="12" borderId="4" xfId="0" applyNumberFormat="1" applyFont="1" applyFill="1" applyBorder="1" applyAlignment="1">
      <alignment horizontal="center" vertical="center"/>
    </xf>
    <xf numFmtId="11" fontId="22" fillId="12" borderId="27" xfId="0" applyNumberFormat="1" applyFont="1" applyFill="1" applyBorder="1" applyAlignment="1">
      <alignment horizontal="center" vertical="center"/>
    </xf>
    <xf numFmtId="1" fontId="22" fillId="12" borderId="3" xfId="0" applyNumberFormat="1" applyFont="1" applyFill="1" applyBorder="1" applyAlignment="1">
      <alignment horizontal="center" vertical="center"/>
    </xf>
    <xf numFmtId="0" fontId="22" fillId="12" borderId="28" xfId="0" applyFont="1" applyFill="1" applyBorder="1" applyAlignment="1">
      <alignment vertical="center"/>
    </xf>
    <xf numFmtId="0" fontId="21" fillId="12" borderId="18" xfId="0" applyFont="1" applyFill="1" applyBorder="1" applyAlignment="1">
      <alignment horizontal="center" vertical="center" wrapText="1"/>
    </xf>
    <xf numFmtId="0" fontId="21" fillId="12" borderId="10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 wrapText="1"/>
    </xf>
  </cellXfs>
  <cellStyles count="10">
    <cellStyle name="Normal" xfId="0" builtinId="0"/>
    <cellStyle name="Prozent 2" xfId="7"/>
    <cellStyle name="백분율 2 3" xfId="4"/>
    <cellStyle name="표준 12" xfId="3"/>
    <cellStyle name="표준 2 2 2" xfId="2"/>
    <cellStyle name="표준 2 2 3 2" xfId="1"/>
    <cellStyle name="표준 2 2 3 2 2" xfId="5"/>
    <cellStyle name="표준 3 2" xfId="9"/>
    <cellStyle name="표준 4 2" xfId="6"/>
    <cellStyle name="표준_출하검사성적서(210W)" xfId="8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43392</xdr:colOff>
      <xdr:row>79</xdr:row>
      <xdr:rowOff>116416</xdr:rowOff>
    </xdr:from>
    <xdr:to>
      <xdr:col>14</xdr:col>
      <xdr:colOff>101902</xdr:colOff>
      <xdr:row>100</xdr:row>
      <xdr:rowOff>125942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78642" y="8678333"/>
          <a:ext cx="9187392" cy="3343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0</xdr:row>
          <xdr:rowOff>0</xdr:rowOff>
        </xdr:from>
        <xdr:to>
          <xdr:col>20</xdr:col>
          <xdr:colOff>919443</xdr:colOff>
          <xdr:row>1</xdr:row>
          <xdr:rowOff>152400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371475</xdr:colOff>
          <xdr:row>0</xdr:row>
          <xdr:rowOff>0</xdr:rowOff>
        </xdr:from>
        <xdr:to>
          <xdr:col>23</xdr:col>
          <xdr:colOff>76199</xdr:colOff>
          <xdr:row>1</xdr:row>
          <xdr:rowOff>152400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9525</xdr:colOff>
          <xdr:row>1</xdr:row>
          <xdr:rowOff>180975</xdr:rowOff>
        </xdr:from>
        <xdr:to>
          <xdr:col>20</xdr:col>
          <xdr:colOff>919443</xdr:colOff>
          <xdr:row>2</xdr:row>
          <xdr:rowOff>314325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381000</xdr:colOff>
          <xdr:row>1</xdr:row>
          <xdr:rowOff>190500</xdr:rowOff>
        </xdr:from>
        <xdr:to>
          <xdr:col>23</xdr:col>
          <xdr:colOff>76199</xdr:colOff>
          <xdr:row>2</xdr:row>
          <xdr:rowOff>323850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4</xdr:col>
      <xdr:colOff>510446</xdr:colOff>
      <xdr:row>53</xdr:row>
      <xdr:rowOff>186732</xdr:rowOff>
    </xdr:from>
    <xdr:ext cx="10016909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574BD86-212C-4663-B805-D737F526DEDB}"/>
            </a:ext>
          </a:extLst>
        </xdr:cNvPr>
        <xdr:cNvSpPr/>
      </xdr:nvSpPr>
      <xdr:spPr>
        <a:xfrm rot="20344694">
          <a:off x="3132622" y="20704703"/>
          <a:ext cx="100169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N/A yet. LG woking on a proposal.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57150</xdr:rowOff>
    </xdr:from>
    <xdr:ext cx="1552575" cy="361950"/>
    <xdr:pic>
      <xdr:nvPicPr>
        <xdr:cNvPr id="2" name="Picture 3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18" t="53233" r="6171" b="7127"/>
        <a:stretch>
          <a:fillRect/>
        </a:stretch>
      </xdr:blipFill>
      <xdr:spPr bwMode="auto">
        <a:xfrm>
          <a:off x="2057400" y="57150"/>
          <a:ext cx="1552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git\Local%20Settings\Temporary%20Internet%20Files\Content.Outlook\727Y5KR6\20140305_330W_PCM_Rev%200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1333;&#48124;\&#44221;&#48708;\&#49689;&#51228;1\&#51452;&#50836;Data\&#49324;&#50629;&#44228;&#54925;\01&#45380;\&#49552;&#51061;&#52628;&#51221;(0006)\&#49552;&#51061;&#44288;&#47144;&#54924;&#51032;&#54980;%20&#51312;&#51221;\&#51312;&#51221;&#54980;&#52572;&#51333;\&#51060;&#51204;&#51473;\Survival-C\12&#50900;\&#52380;&#51333;&#54596;1\96&#48516;&#49437;\12&#50900;&#44592;&#52488;-1-31\&#51228;&#51312;&#50896;&#44032;12&#50900;-12-2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5.243.97.67\&#44305;&#49548;&#51088;&#50689;&#50629;&#44277;&#50976;&#48169;(&#47932;&#46041;-&#52636;&#54616;-promotion-&#44256;&#44061;&#51221;&#48372;)\WINDOWS\TEMP\01&#45380;&#49373;&#49328;&#49892;&#5120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896;&#51333;&#49437;\&#44608;&#48120;&#51221;\&#48120;&#51221;&#51060;&#48169;\2001\&#50689;&#50629;&#49892;&#51201;&#48143;&#51060;&#46041;\JB&#47928;&#49436;2('00)\'01&#45380;&#49324;&#50629;&#44228;&#54925;\&#44592;&#48376;&#44228;&#54925;2&#52264;\&#48372;&#44256;\&#52380;&#51333;&#54596;1\96&#48516;&#49437;\12&#50900;&#44592;&#52488;-1-31\&#51228;&#51312;&#50896;&#44032;12&#50900;-12-2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BOOK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1333;&#48124;\&#44221;&#48708;\&#49689;&#51228;1\&#52380;&#51333;&#54596;1\96&#48516;&#49437;\12&#50900;&#44592;&#52488;-1-31\&#51228;&#51312;&#50896;&#44032;12&#50900;-12-2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1333;&#48124;\&#44221;&#48708;\&#49689;&#51228;1\&#51060;&#51204;&#51473;\Survival-C\12&#50900;\&#52380;&#51333;&#54596;1\96&#48516;&#49437;\12&#50900;&#44592;&#52488;-1-31\&#51228;&#51312;&#50896;&#44032;12&#50900;-12-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log"/>
      <sheetName val="PCM Reference Guide"/>
      <sheetName val="PCM"/>
      <sheetName val="SLP Data"/>
      <sheetName val="SLP - QOS"/>
      <sheetName val="당월(1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료비"/>
      <sheetName val="경비"/>
      <sheetName val="제조원가12월-12-26"/>
      <sheetName val="내수자료"/>
      <sheetName val="제조원가명세서"/>
      <sheetName val="생산액대비 원가"/>
      <sheetName val="요약"/>
      <sheetName val="생산액,매출액 분석"/>
      <sheetName val="총괄"/>
      <sheetName val="인원"/>
      <sheetName val="인원 (추이)"/>
      <sheetName val="인건비"/>
      <sheetName val="세부"/>
      <sheetName val="미착"/>
      <sheetName val="Sheet1"/>
      <sheetName val="제조5과"/>
      <sheetName val="BSL"/>
      <sheetName val="1부생산계획"/>
      <sheetName val="JUL 24"/>
      <sheetName val="CAPA분석 360K"/>
      <sheetName val="실행계획"/>
      <sheetName val="실행계획1-7"/>
      <sheetName val="sales by product"/>
      <sheetName val="企划数据"/>
      <sheetName val="整理-02"/>
      <sheetName val="整理-04"/>
      <sheetName val="2月生产计划 "/>
      <sheetName val="4月生产计划 "/>
      <sheetName val="预计销售-04"/>
      <sheetName val="整理数据-0904"/>
      <sheetName val="물동추이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TOT"/>
      <sheetName val="MODEL TOT (2)"/>
      <sheetName val="MODEL"/>
      <sheetName val="거래선TOT"/>
      <sheetName val="거래선"/>
      <sheetName val="Module1"/>
      <sheetName val="1부생산계획"/>
      <sheetName val="재료비"/>
      <sheetName val="BSL"/>
      <sheetName val="Inputs"/>
      <sheetName val="NPV"/>
      <sheetName val="LTPS Calculations"/>
      <sheetName val="Revenue"/>
      <sheetName val="실적반영 생산계획(반제품별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조원가명세서"/>
      <sheetName val="생산액대비 원가"/>
      <sheetName val="요약"/>
      <sheetName val="생산액,매출액 분석"/>
      <sheetName val="총괄"/>
      <sheetName val="인원"/>
      <sheetName val="인원 (추이)"/>
      <sheetName val="재료비"/>
      <sheetName val="인건비"/>
      <sheetName val="경비"/>
      <sheetName val="세부"/>
      <sheetName val="미착"/>
      <sheetName val="Sheet1"/>
      <sheetName val="제조5과"/>
      <sheetName val="BSL"/>
      <sheetName val="1부생산계획"/>
      <sheetName val="제조원가12월-12-26"/>
      <sheetName val="JUL 24"/>
      <sheetName val="매입기타"/>
      <sheetName val="MODEL"/>
      <sheetName val="내수자료"/>
      <sheetName val="Assembly"/>
      <sheetName val="SALE&amp;COST"/>
      <sheetName val="매출현황"/>
      <sheetName val="8.22"/>
      <sheetName val="실행계획1-7"/>
      <sheetName val="#REF!"/>
      <sheetName val="총조"/>
      <sheetName val="ITEM"/>
      <sheetName val="Activity Based Cost"/>
      <sheetName val="Currency"/>
      <sheetName val="Non-Statistical Sampling"/>
      <sheetName val="제조7과일일경영"/>
      <sheetName val="단가"/>
      <sheetName val="PLDC-L901A(LPB) LGE向"/>
      <sheetName val="to Carlyle 0825"/>
      <sheetName val="종목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aroux"/>
      <sheetName val="****01"/>
      <sheetName val="****00"/>
      <sheetName val="Sheet4"/>
      <sheetName val="Sheet5"/>
      <sheetName val="Lob_Chart040604"/>
      <sheetName val="Lob_Chart_Tx2040614"/>
      <sheetName val="본관2층(연구관리)"/>
      <sheetName val="본관2층(투자비절감TFT)"/>
      <sheetName val="본관3층(설계관리및인증)"/>
      <sheetName val="본관3층(설계지원)"/>
      <sheetName val="차량인증"/>
      <sheetName val="설계관리"/>
      <sheetName val="본관4층(사양최적화)"/>
      <sheetName val="본관4층(설계원가)"/>
      <sheetName val="게러지2층(종합시험)"/>
      <sheetName val="신관3층(남측)"/>
      <sheetName val="신관3층북쪽"/>
      <sheetName val="신관4층남쪽"/>
      <sheetName val="신관4층북측"/>
      <sheetName val="신관5층남쪽"/>
      <sheetName val="신관5층북쪽"/>
      <sheetName val="PT2층 "/>
      <sheetName val="PT3층"/>
      <sheetName val="BP변동"/>
      <sheetName val="Sheet6"/>
      <sheetName val="Sheet7"/>
      <sheetName val="#REF"/>
      <sheetName val="Cover"/>
      <sheetName val="관리방안"/>
      <sheetName val="부서별 진행계획(부평프레스)"/>
      <sheetName val="부서별 진행계획(Team용)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조원가명세서"/>
      <sheetName val="생산액대비 원가"/>
      <sheetName val="요약"/>
      <sheetName val="생산액,매출액 분석"/>
      <sheetName val="총괄"/>
      <sheetName val="인원"/>
      <sheetName val="인원 (추이)"/>
      <sheetName val="재료비"/>
      <sheetName val="인건비"/>
      <sheetName val="경비"/>
      <sheetName val="관세구분시트"/>
      <sheetName val="수요일"/>
      <sheetName val="금요일"/>
      <sheetName val="MODEL"/>
      <sheetName val="토요일"/>
      <sheetName val="Main"/>
      <sheetName val="실행계획"/>
      <sheetName val="참조시트"/>
      <sheetName val="제조원가12월-12-26"/>
      <sheetName val="실행계획1-7"/>
      <sheetName val="제조7과일일경영"/>
      <sheetName val="#REF!"/>
      <sheetName val="물동추이"/>
      <sheetName val="BSL"/>
      <sheetName val="报告表格"/>
      <sheetName val="整面启动管理"/>
      <sheetName val="제조1과일일경영"/>
      <sheetName val="1부생산계획"/>
      <sheetName val="生产计划"/>
      <sheetName val="유효성_부서"/>
      <sheetName val="CAUDIT"/>
      <sheetName val="MU대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료비"/>
      <sheetName val="경비"/>
      <sheetName val="O-7"/>
      <sheetName val="유효성_기타"/>
      <sheetName val="1부생산계획"/>
      <sheetName val="2月"/>
      <sheetName val="관세구분시트"/>
      <sheetName val="외화금융(97-03)"/>
      <sheetName val="DATA6"/>
      <sheetName val="SCP계획"/>
      <sheetName val="유효성_모델"/>
      <sheetName val="SP-H700PartsList"/>
      <sheetName val="CCM Risk재고"/>
      <sheetName val="원인부서코드"/>
      <sheetName val="#REF!"/>
      <sheetName val="3月"/>
      <sheetName val="제조원가12월-12-26"/>
      <sheetName val="내수자료"/>
      <sheetName val="MODEL"/>
      <sheetName val="기준정보"/>
      <sheetName val="JUL 24"/>
      <sheetName val="물동추이"/>
      <sheetName val="3月合格率"/>
      <sheetName val="정보"/>
      <sheetName val="2.대외공문"/>
      <sheetName val="기안"/>
      <sheetName val="소계정"/>
      <sheetName val="항목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79"/>
  <sheetViews>
    <sheetView tabSelected="1" zoomScale="85" zoomScaleNormal="85" workbookViewId="0">
      <pane ySplit="2" topLeftCell="A48" activePane="bottomLeft" state="frozen"/>
      <selection pane="bottomLeft" activeCell="U56" sqref="U56"/>
    </sheetView>
  </sheetViews>
  <sheetFormatPr defaultColWidth="9.140625" defaultRowHeight="12.75"/>
  <cols>
    <col min="1" max="1" width="3.28515625" customWidth="1"/>
    <col min="2" max="2" width="14.85546875" customWidth="1"/>
    <col min="3" max="3" width="11" bestFit="1" customWidth="1"/>
    <col min="4" max="4" width="10.28515625" customWidth="1"/>
    <col min="5" max="5" width="19.42578125" customWidth="1"/>
    <col min="6" max="6" width="15.5703125" customWidth="1"/>
    <col min="7" max="7" width="10.140625" bestFit="1" customWidth="1"/>
    <col min="8" max="8" width="12.85546875" customWidth="1"/>
    <col min="9" max="9" width="14.28515625" customWidth="1"/>
    <col min="10" max="15" width="12.85546875" customWidth="1"/>
    <col min="16" max="16" width="13.140625" customWidth="1"/>
    <col min="17" max="17" width="14" customWidth="1"/>
    <col min="18" max="18" width="12.7109375" bestFit="1" customWidth="1"/>
    <col min="19" max="19" width="11.85546875" customWidth="1"/>
    <col min="20" max="20" width="41.28515625" customWidth="1"/>
    <col min="21" max="21" width="15.42578125" bestFit="1" customWidth="1"/>
    <col min="24" max="24" width="14.85546875" customWidth="1"/>
  </cols>
  <sheetData>
    <row r="1" spans="1:20" ht="42" customHeight="1" thickBot="1">
      <c r="B1" s="385" t="s">
        <v>78</v>
      </c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4"/>
    </row>
    <row r="2" spans="1:20" ht="43.5" customHeight="1" thickBot="1">
      <c r="B2" s="10" t="s">
        <v>0</v>
      </c>
      <c r="C2" s="9" t="s">
        <v>11</v>
      </c>
      <c r="D2" s="15" t="s">
        <v>16</v>
      </c>
      <c r="E2" s="141" t="s">
        <v>83</v>
      </c>
      <c r="F2" s="7" t="s">
        <v>73</v>
      </c>
      <c r="G2" s="7" t="s">
        <v>79</v>
      </c>
      <c r="H2" s="7" t="s">
        <v>1</v>
      </c>
      <c r="I2" s="7" t="s">
        <v>2</v>
      </c>
      <c r="J2" s="7" t="s">
        <v>70</v>
      </c>
      <c r="K2" s="7" t="s">
        <v>69</v>
      </c>
      <c r="L2" s="7" t="s">
        <v>68</v>
      </c>
      <c r="M2" s="7" t="s">
        <v>67</v>
      </c>
      <c r="N2" s="7" t="s">
        <v>66</v>
      </c>
      <c r="O2" s="7" t="s">
        <v>65</v>
      </c>
      <c r="P2" s="7" t="s">
        <v>74</v>
      </c>
      <c r="Q2" s="7" t="s">
        <v>71</v>
      </c>
      <c r="R2" s="8" t="s">
        <v>3</v>
      </c>
      <c r="S2" s="8" t="s">
        <v>32</v>
      </c>
      <c r="T2" s="12" t="s">
        <v>15</v>
      </c>
    </row>
    <row r="3" spans="1:20" ht="30" customHeight="1">
      <c r="B3" s="361" t="s">
        <v>4</v>
      </c>
      <c r="C3" s="345" t="s">
        <v>7</v>
      </c>
      <c r="D3" s="325" t="s">
        <v>19</v>
      </c>
      <c r="E3" s="77" t="s">
        <v>53</v>
      </c>
      <c r="F3" s="383">
        <v>23</v>
      </c>
      <c r="G3" s="378">
        <v>0.65</v>
      </c>
      <c r="H3" s="16" t="s">
        <v>82</v>
      </c>
      <c r="I3" s="32" t="s">
        <v>82</v>
      </c>
      <c r="J3" s="16" t="s">
        <v>82</v>
      </c>
      <c r="K3" s="16" t="s">
        <v>82</v>
      </c>
      <c r="L3" s="16" t="s">
        <v>82</v>
      </c>
      <c r="M3" s="16" t="s">
        <v>82</v>
      </c>
      <c r="N3" s="16" t="s">
        <v>82</v>
      </c>
      <c r="O3" s="16" t="s">
        <v>82</v>
      </c>
      <c r="P3" s="20" t="s">
        <v>82</v>
      </c>
      <c r="Q3" s="32" t="s">
        <v>82</v>
      </c>
      <c r="R3" s="81"/>
      <c r="S3" s="377"/>
      <c r="T3" s="25"/>
    </row>
    <row r="4" spans="1:20" ht="30" customHeight="1" thickBot="1">
      <c r="A4" s="13"/>
      <c r="B4" s="361"/>
      <c r="C4" s="345"/>
      <c r="D4" s="325"/>
      <c r="E4" s="70" t="s">
        <v>28</v>
      </c>
      <c r="F4" s="379"/>
      <c r="G4" s="379"/>
      <c r="H4" s="21">
        <v>6800</v>
      </c>
      <c r="I4" s="30">
        <v>2.5</v>
      </c>
      <c r="J4" s="21">
        <v>0.32</v>
      </c>
      <c r="K4" s="21">
        <v>4200</v>
      </c>
      <c r="L4" s="21">
        <v>22</v>
      </c>
      <c r="M4" s="21" t="s">
        <v>82</v>
      </c>
      <c r="N4" s="21" t="s">
        <v>82</v>
      </c>
      <c r="O4" s="21" t="s">
        <v>82</v>
      </c>
      <c r="P4" s="22">
        <v>0.85</v>
      </c>
      <c r="Q4" s="30">
        <v>54</v>
      </c>
      <c r="R4" s="23">
        <v>4.1E-5</v>
      </c>
      <c r="S4" s="374"/>
      <c r="T4" s="24" t="s">
        <v>29</v>
      </c>
    </row>
    <row r="5" spans="1:20" ht="30" customHeight="1">
      <c r="B5" s="361"/>
      <c r="C5" s="345"/>
      <c r="D5" s="325"/>
      <c r="E5" s="72" t="s">
        <v>53</v>
      </c>
      <c r="F5" s="378">
        <v>85</v>
      </c>
      <c r="G5" s="378">
        <v>0.65</v>
      </c>
      <c r="H5" s="1"/>
      <c r="I5" s="29"/>
      <c r="J5" s="1"/>
      <c r="K5" s="1"/>
      <c r="L5" s="1"/>
      <c r="M5" s="1"/>
      <c r="N5" s="1"/>
      <c r="O5" s="1"/>
      <c r="P5" s="27"/>
      <c r="Q5" s="29"/>
      <c r="R5" s="33"/>
      <c r="S5" s="373"/>
      <c r="T5" s="25"/>
    </row>
    <row r="6" spans="1:20" ht="30" customHeight="1" thickBot="1">
      <c r="A6" s="13"/>
      <c r="B6" s="362"/>
      <c r="C6" s="346"/>
      <c r="D6" s="326"/>
      <c r="E6" s="70" t="s">
        <v>28</v>
      </c>
      <c r="F6" s="379"/>
      <c r="G6" s="379"/>
      <c r="H6" s="21"/>
      <c r="I6" s="30"/>
      <c r="J6" s="21"/>
      <c r="K6" s="21"/>
      <c r="L6" s="21"/>
      <c r="M6" s="21"/>
      <c r="N6" s="21"/>
      <c r="O6" s="21"/>
      <c r="P6" s="22"/>
      <c r="Q6" s="30"/>
      <c r="R6" s="23"/>
      <c r="S6" s="374"/>
      <c r="T6" s="24"/>
    </row>
    <row r="7" spans="1:20" s="118" customFormat="1" ht="30" customHeight="1">
      <c r="A7" s="13"/>
      <c r="B7" s="361" t="s">
        <v>8</v>
      </c>
      <c r="C7" s="365" t="s">
        <v>12</v>
      </c>
      <c r="D7" s="352" t="s">
        <v>17</v>
      </c>
      <c r="E7" s="119" t="s">
        <v>53</v>
      </c>
      <c r="F7" s="350">
        <v>23</v>
      </c>
      <c r="G7" s="350">
        <v>1</v>
      </c>
      <c r="H7" s="109"/>
      <c r="I7" s="110"/>
      <c r="J7" s="109">
        <v>0.42</v>
      </c>
      <c r="K7" s="109"/>
      <c r="L7" s="109"/>
      <c r="M7" s="109">
        <v>0.62</v>
      </c>
      <c r="N7" s="109"/>
      <c r="O7" s="109"/>
      <c r="P7" s="111"/>
      <c r="Q7" s="110"/>
      <c r="R7" s="120"/>
      <c r="S7" s="387"/>
      <c r="T7" s="89"/>
    </row>
    <row r="8" spans="1:20" s="118" customFormat="1" ht="30" customHeight="1" thickBot="1">
      <c r="A8" s="13"/>
      <c r="B8" s="361"/>
      <c r="C8" s="366"/>
      <c r="D8" s="353"/>
      <c r="E8" s="91" t="s">
        <v>30</v>
      </c>
      <c r="F8" s="351"/>
      <c r="G8" s="351"/>
      <c r="H8" s="121">
        <v>7800</v>
      </c>
      <c r="I8" s="122">
        <v>5</v>
      </c>
      <c r="J8" s="121">
        <v>0.42</v>
      </c>
      <c r="K8" s="121"/>
      <c r="L8" s="121"/>
      <c r="M8" s="121">
        <v>0.62</v>
      </c>
      <c r="N8" s="121">
        <v>4200</v>
      </c>
      <c r="O8" s="121">
        <v>46</v>
      </c>
      <c r="P8" s="123">
        <v>1.65</v>
      </c>
      <c r="Q8" s="122">
        <v>130</v>
      </c>
      <c r="R8" s="124">
        <v>6.2710000000000001E-5</v>
      </c>
      <c r="S8" s="388"/>
      <c r="T8" s="96" t="s">
        <v>29</v>
      </c>
    </row>
    <row r="9" spans="1:20" s="118" customFormat="1" ht="30" customHeight="1">
      <c r="A9" s="13"/>
      <c r="B9" s="361"/>
      <c r="C9" s="366"/>
      <c r="D9" s="353"/>
      <c r="E9" s="125" t="s">
        <v>53</v>
      </c>
      <c r="F9" s="384">
        <v>85</v>
      </c>
      <c r="G9" s="350">
        <v>1</v>
      </c>
      <c r="H9" s="126"/>
      <c r="I9" s="127"/>
      <c r="J9" s="126">
        <v>0.42</v>
      </c>
      <c r="K9" s="126"/>
      <c r="L9" s="126"/>
      <c r="M9" s="126">
        <v>0.62</v>
      </c>
      <c r="N9" s="126"/>
      <c r="O9" s="126"/>
      <c r="P9" s="128"/>
      <c r="Q9" s="127"/>
      <c r="R9" s="129"/>
      <c r="S9" s="389"/>
      <c r="T9" s="130"/>
    </row>
    <row r="10" spans="1:20" s="118" customFormat="1" ht="30" customHeight="1" thickBot="1">
      <c r="A10" s="13"/>
      <c r="B10" s="361"/>
      <c r="C10" s="367"/>
      <c r="D10" s="354"/>
      <c r="E10" s="131" t="s">
        <v>30</v>
      </c>
      <c r="F10" s="351"/>
      <c r="G10" s="351"/>
      <c r="H10" s="98"/>
      <c r="I10" s="99"/>
      <c r="J10" s="121">
        <v>0.42</v>
      </c>
      <c r="K10" s="98"/>
      <c r="L10" s="98"/>
      <c r="M10" s="121">
        <v>0.62</v>
      </c>
      <c r="N10" s="98"/>
      <c r="O10" s="98"/>
      <c r="P10" s="100"/>
      <c r="Q10" s="99"/>
      <c r="R10" s="101"/>
      <c r="S10" s="388"/>
      <c r="T10" s="132"/>
    </row>
    <row r="11" spans="1:20" ht="30" customHeight="1">
      <c r="A11" s="13"/>
      <c r="B11" s="361"/>
      <c r="C11" s="363" t="s">
        <v>13</v>
      </c>
      <c r="D11" s="368" t="s">
        <v>77</v>
      </c>
      <c r="E11" s="78" t="s">
        <v>53</v>
      </c>
      <c r="F11" s="327">
        <v>23</v>
      </c>
      <c r="G11" s="327">
        <v>1</v>
      </c>
      <c r="H11" s="146">
        <v>7248</v>
      </c>
      <c r="I11" s="147">
        <v>5.4</v>
      </c>
      <c r="J11" s="146">
        <v>0.42</v>
      </c>
      <c r="K11" s="146">
        <v>5625</v>
      </c>
      <c r="L11" s="146">
        <v>32</v>
      </c>
      <c r="M11" s="146">
        <v>0.62</v>
      </c>
      <c r="N11" s="146">
        <v>4775</v>
      </c>
      <c r="O11" s="146">
        <v>44</v>
      </c>
      <c r="P11" s="148">
        <v>1.8</v>
      </c>
      <c r="Q11" s="147">
        <v>134</v>
      </c>
      <c r="R11" s="149"/>
      <c r="S11" s="373">
        <v>250</v>
      </c>
      <c r="T11" s="19"/>
    </row>
    <row r="12" spans="1:20" ht="30" customHeight="1" thickBot="1">
      <c r="A12" s="13"/>
      <c r="B12" s="361"/>
      <c r="C12" s="363"/>
      <c r="D12" s="369"/>
      <c r="E12" s="70" t="s">
        <v>31</v>
      </c>
      <c r="F12" s="328"/>
      <c r="G12" s="328"/>
      <c r="H12" s="142">
        <v>7530</v>
      </c>
      <c r="I12" s="143">
        <v>6</v>
      </c>
      <c r="J12" s="142">
        <v>0.42</v>
      </c>
      <c r="K12" s="142">
        <v>5875</v>
      </c>
      <c r="L12" s="142">
        <v>34</v>
      </c>
      <c r="M12" s="142">
        <v>0.62</v>
      </c>
      <c r="N12" s="142">
        <v>5019</v>
      </c>
      <c r="O12" s="142">
        <v>46</v>
      </c>
      <c r="P12" s="144">
        <v>2</v>
      </c>
      <c r="Q12" s="143">
        <v>141</v>
      </c>
      <c r="R12" s="145">
        <v>5.5000000000000002E-5</v>
      </c>
      <c r="S12" s="374"/>
      <c r="T12" s="24"/>
    </row>
    <row r="13" spans="1:20" ht="30" customHeight="1">
      <c r="A13" s="13"/>
      <c r="B13" s="361"/>
      <c r="C13" s="363"/>
      <c r="D13" s="369"/>
      <c r="E13" s="77" t="s">
        <v>53</v>
      </c>
      <c r="F13" s="386">
        <v>85</v>
      </c>
      <c r="G13" s="327">
        <v>1</v>
      </c>
      <c r="H13" s="16"/>
      <c r="I13" s="32"/>
      <c r="J13" s="16">
        <v>0.42</v>
      </c>
      <c r="K13" s="16"/>
      <c r="L13" s="16"/>
      <c r="M13" s="16">
        <v>0.62</v>
      </c>
      <c r="N13" s="16"/>
      <c r="O13" s="16"/>
      <c r="P13" s="20"/>
      <c r="Q13" s="32"/>
      <c r="R13" s="45"/>
      <c r="S13" s="377"/>
      <c r="T13" s="18"/>
    </row>
    <row r="14" spans="1:20" ht="30" customHeight="1" thickBot="1">
      <c r="A14" s="13"/>
      <c r="B14" s="361"/>
      <c r="C14" s="363"/>
      <c r="D14" s="370"/>
      <c r="E14" s="70" t="s">
        <v>31</v>
      </c>
      <c r="F14" s="328"/>
      <c r="G14" s="328"/>
      <c r="H14" s="21"/>
      <c r="I14" s="30"/>
      <c r="J14" s="21">
        <v>0.42</v>
      </c>
      <c r="K14" s="21"/>
      <c r="L14" s="21"/>
      <c r="M14" s="21">
        <v>0.62</v>
      </c>
      <c r="N14" s="21"/>
      <c r="O14" s="21"/>
      <c r="P14" s="22"/>
      <c r="Q14" s="30"/>
      <c r="R14" s="46"/>
      <c r="S14" s="374"/>
      <c r="T14" s="24"/>
    </row>
    <row r="15" spans="1:20" ht="30" customHeight="1">
      <c r="A15" s="13"/>
      <c r="B15" s="361"/>
      <c r="C15" s="363"/>
      <c r="D15" s="380" t="s">
        <v>17</v>
      </c>
      <c r="E15" s="170" t="s">
        <v>53</v>
      </c>
      <c r="F15" s="327">
        <v>23</v>
      </c>
      <c r="G15" s="327">
        <v>1</v>
      </c>
      <c r="H15" s="17">
        <v>7632</v>
      </c>
      <c r="I15" s="31">
        <v>4</v>
      </c>
      <c r="J15" s="17">
        <v>0.42</v>
      </c>
      <c r="K15" s="17">
        <v>5689</v>
      </c>
      <c r="L15" s="17">
        <v>28</v>
      </c>
      <c r="M15" s="17">
        <v>0.62</v>
      </c>
      <c r="N15" s="17">
        <v>4865</v>
      </c>
      <c r="O15" s="17">
        <v>41</v>
      </c>
      <c r="P15" s="28">
        <v>1.76</v>
      </c>
      <c r="Q15" s="31">
        <v>131</v>
      </c>
      <c r="R15" s="82"/>
      <c r="S15" s="375">
        <v>731</v>
      </c>
      <c r="T15" s="80"/>
    </row>
    <row r="16" spans="1:20" ht="30" customHeight="1" thickBot="1">
      <c r="A16" s="14"/>
      <c r="B16" s="361"/>
      <c r="C16" s="363"/>
      <c r="D16" s="381"/>
      <c r="E16" s="173" t="s">
        <v>36</v>
      </c>
      <c r="F16" s="328"/>
      <c r="G16" s="328"/>
      <c r="H16" s="57">
        <v>7800</v>
      </c>
      <c r="I16" s="58">
        <v>5</v>
      </c>
      <c r="J16" s="57">
        <v>0.42</v>
      </c>
      <c r="K16" s="57">
        <v>5800</v>
      </c>
      <c r="L16" s="57">
        <v>28</v>
      </c>
      <c r="M16" s="57">
        <v>0.62</v>
      </c>
      <c r="N16" s="57">
        <v>5000</v>
      </c>
      <c r="O16" s="57">
        <v>42</v>
      </c>
      <c r="P16" s="59">
        <v>1.85</v>
      </c>
      <c r="Q16" s="58">
        <v>135</v>
      </c>
      <c r="R16" s="133">
        <v>5.5000000000000002E-5</v>
      </c>
      <c r="S16" s="376"/>
      <c r="T16" s="65"/>
    </row>
    <row r="17" spans="1:21" ht="30" customHeight="1">
      <c r="A17" s="13"/>
      <c r="B17" s="361"/>
      <c r="C17" s="363"/>
      <c r="D17" s="381"/>
      <c r="E17" s="176" t="s">
        <v>53</v>
      </c>
      <c r="F17" s="386">
        <v>85</v>
      </c>
      <c r="G17" s="327">
        <v>1</v>
      </c>
      <c r="H17" s="37">
        <v>7785</v>
      </c>
      <c r="I17" s="67">
        <v>8.4</v>
      </c>
      <c r="J17" s="37">
        <v>0.42</v>
      </c>
      <c r="K17" s="37">
        <v>5944</v>
      </c>
      <c r="L17" s="37">
        <v>29</v>
      </c>
      <c r="M17" s="37">
        <v>0.62</v>
      </c>
      <c r="N17" s="37">
        <v>4781</v>
      </c>
      <c r="O17" s="37">
        <v>43</v>
      </c>
      <c r="P17" s="68">
        <v>1.5</v>
      </c>
      <c r="Q17" s="67">
        <v>207</v>
      </c>
      <c r="R17" s="69"/>
      <c r="S17" s="390"/>
      <c r="T17" s="64"/>
    </row>
    <row r="18" spans="1:21" ht="30" customHeight="1" thickBot="1">
      <c r="A18" s="14"/>
      <c r="B18" s="361"/>
      <c r="C18" s="364"/>
      <c r="D18" s="382"/>
      <c r="E18" s="175" t="s">
        <v>36</v>
      </c>
      <c r="F18" s="328"/>
      <c r="G18" s="328"/>
      <c r="H18" s="73">
        <v>7956</v>
      </c>
      <c r="I18" s="74">
        <v>10</v>
      </c>
      <c r="J18" s="73">
        <v>0.42</v>
      </c>
      <c r="K18" s="73">
        <v>5830</v>
      </c>
      <c r="L18" s="73">
        <v>28.2</v>
      </c>
      <c r="M18" s="73">
        <v>0.62</v>
      </c>
      <c r="N18" s="73">
        <v>4915</v>
      </c>
      <c r="O18" s="73">
        <v>44</v>
      </c>
      <c r="P18" s="75">
        <v>1.6</v>
      </c>
      <c r="Q18" s="74">
        <v>213</v>
      </c>
      <c r="R18" s="76"/>
      <c r="S18" s="391"/>
      <c r="T18" s="62"/>
    </row>
    <row r="19" spans="1:21" ht="30" customHeight="1" thickBot="1">
      <c r="A19" s="14"/>
      <c r="B19" s="393" t="s">
        <v>84</v>
      </c>
      <c r="C19" s="397" t="s">
        <v>13</v>
      </c>
      <c r="D19" s="400" t="s">
        <v>18</v>
      </c>
      <c r="E19" s="71" t="s">
        <v>53</v>
      </c>
      <c r="F19" s="168">
        <v>23</v>
      </c>
      <c r="G19" s="168">
        <v>0.8</v>
      </c>
      <c r="H19" s="163">
        <v>6631</v>
      </c>
      <c r="I19" s="164">
        <v>6</v>
      </c>
      <c r="J19" s="163">
        <v>1</v>
      </c>
      <c r="K19" s="163">
        <v>4294</v>
      </c>
      <c r="L19" s="163">
        <v>53</v>
      </c>
      <c r="M19" s="163">
        <v>1.8</v>
      </c>
      <c r="N19" s="163">
        <v>2834</v>
      </c>
      <c r="O19" s="163">
        <v>99</v>
      </c>
      <c r="P19" s="151"/>
      <c r="Q19" s="150"/>
      <c r="R19" s="152"/>
      <c r="S19" s="153"/>
      <c r="T19" s="154"/>
    </row>
    <row r="20" spans="1:21" ht="30" customHeight="1">
      <c r="A20" s="358" t="s">
        <v>52</v>
      </c>
      <c r="B20" s="393"/>
      <c r="C20" s="398"/>
      <c r="D20" s="401"/>
      <c r="E20" s="108" t="s">
        <v>5</v>
      </c>
      <c r="F20" s="169">
        <v>23</v>
      </c>
      <c r="G20" s="169">
        <v>0.8</v>
      </c>
      <c r="H20" s="146">
        <v>6794</v>
      </c>
      <c r="I20" s="147">
        <v>8</v>
      </c>
      <c r="J20" s="146">
        <v>1</v>
      </c>
      <c r="K20" s="146">
        <v>4383</v>
      </c>
      <c r="L20" s="146">
        <v>56</v>
      </c>
      <c r="M20" s="146">
        <v>1.8</v>
      </c>
      <c r="N20" s="146">
        <v>3125</v>
      </c>
      <c r="O20" s="146">
        <v>100</v>
      </c>
      <c r="P20" s="111">
        <v>2.9</v>
      </c>
      <c r="Q20" s="110"/>
      <c r="R20" s="112" t="s">
        <v>6</v>
      </c>
      <c r="S20" s="371"/>
      <c r="T20" s="359" t="s">
        <v>9</v>
      </c>
    </row>
    <row r="21" spans="1:21" ht="30" customHeight="1" thickBot="1">
      <c r="A21" s="358"/>
      <c r="B21" s="394"/>
      <c r="C21" s="399"/>
      <c r="D21" s="402"/>
      <c r="E21" s="113" t="s">
        <v>10</v>
      </c>
      <c r="F21" s="113"/>
      <c r="G21" s="113">
        <v>0.8</v>
      </c>
      <c r="H21" s="114">
        <v>6400</v>
      </c>
      <c r="I21" s="115">
        <v>6</v>
      </c>
      <c r="J21" s="114">
        <v>1</v>
      </c>
      <c r="K21" s="114"/>
      <c r="L21" s="114"/>
      <c r="M21" s="114">
        <v>1.8</v>
      </c>
      <c r="N21" s="114"/>
      <c r="O21" s="114"/>
      <c r="P21" s="116">
        <v>3.5</v>
      </c>
      <c r="Q21" s="115"/>
      <c r="R21" s="117">
        <v>9.1000000000000003E-5</v>
      </c>
      <c r="S21" s="372"/>
      <c r="T21" s="360"/>
    </row>
    <row r="22" spans="1:21" ht="30" customHeight="1">
      <c r="B22" s="318" t="s">
        <v>40</v>
      </c>
      <c r="C22" s="321" t="s">
        <v>13</v>
      </c>
      <c r="D22" s="324" t="s">
        <v>19</v>
      </c>
      <c r="E22" s="174" t="s">
        <v>53</v>
      </c>
      <c r="F22" s="327">
        <v>23</v>
      </c>
      <c r="G22" s="327">
        <v>0.8</v>
      </c>
      <c r="H22" s="79">
        <v>5790</v>
      </c>
      <c r="I22" s="134">
        <v>7</v>
      </c>
      <c r="J22" s="79">
        <v>1.5</v>
      </c>
      <c r="K22" s="79">
        <v>3482</v>
      </c>
      <c r="L22" s="79">
        <v>65</v>
      </c>
      <c r="M22" s="79">
        <v>2.75</v>
      </c>
      <c r="N22" s="79">
        <v>1929</v>
      </c>
      <c r="O22" s="79">
        <v>131</v>
      </c>
      <c r="P22" s="135">
        <v>4.28</v>
      </c>
      <c r="Q22" s="134">
        <v>221</v>
      </c>
      <c r="R22" s="136"/>
      <c r="S22" s="375"/>
      <c r="T22" s="80"/>
    </row>
    <row r="23" spans="1:21" ht="30" customHeight="1" thickBot="1">
      <c r="B23" s="319"/>
      <c r="C23" s="322"/>
      <c r="D23" s="325"/>
      <c r="E23" s="175" t="s">
        <v>81</v>
      </c>
      <c r="F23" s="328"/>
      <c r="G23" s="328"/>
      <c r="H23" s="57">
        <v>5900</v>
      </c>
      <c r="I23" s="58">
        <v>6</v>
      </c>
      <c r="J23" s="57">
        <v>1.5</v>
      </c>
      <c r="K23" s="57">
        <v>3580</v>
      </c>
      <c r="L23" s="57">
        <v>67</v>
      </c>
      <c r="M23" s="57">
        <v>2.75</v>
      </c>
      <c r="N23" s="57">
        <v>2000</v>
      </c>
      <c r="O23" s="57">
        <v>133</v>
      </c>
      <c r="P23" s="59">
        <v>4.37</v>
      </c>
      <c r="Q23" s="58">
        <v>229</v>
      </c>
      <c r="R23" s="137">
        <f>111.6*10^-6</f>
        <v>1.1159999999999999E-4</v>
      </c>
      <c r="S23" s="376"/>
      <c r="T23" s="65" t="s">
        <v>43</v>
      </c>
    </row>
    <row r="24" spans="1:21" ht="30" customHeight="1">
      <c r="B24" s="319"/>
      <c r="C24" s="322"/>
      <c r="D24" s="325"/>
      <c r="E24" s="176" t="s">
        <v>53</v>
      </c>
      <c r="F24" s="333">
        <v>85</v>
      </c>
      <c r="G24" s="338">
        <v>0.8</v>
      </c>
      <c r="H24" s="53">
        <v>6136</v>
      </c>
      <c r="I24" s="54">
        <v>7</v>
      </c>
      <c r="J24" s="53">
        <v>1.5</v>
      </c>
      <c r="K24" s="53">
        <v>3172</v>
      </c>
      <c r="L24" s="53">
        <v>73</v>
      </c>
      <c r="M24" s="53">
        <v>2.75</v>
      </c>
      <c r="N24" s="53">
        <v>892</v>
      </c>
      <c r="O24" s="53">
        <v>146</v>
      </c>
      <c r="P24" s="55">
        <v>3.02</v>
      </c>
      <c r="Q24" s="54">
        <v>183</v>
      </c>
      <c r="R24" s="56"/>
      <c r="S24" s="373"/>
      <c r="T24" s="61"/>
    </row>
    <row r="25" spans="1:21" ht="30" customHeight="1" thickBot="1">
      <c r="B25" s="320"/>
      <c r="C25" s="323"/>
      <c r="D25" s="326"/>
      <c r="E25" s="175" t="s">
        <v>81</v>
      </c>
      <c r="F25" s="334"/>
      <c r="G25" s="334"/>
      <c r="H25" s="57">
        <v>6253</v>
      </c>
      <c r="I25" s="58">
        <v>8</v>
      </c>
      <c r="J25" s="57">
        <v>1.5</v>
      </c>
      <c r="K25" s="57">
        <v>3227</v>
      </c>
      <c r="L25" s="57">
        <v>75</v>
      </c>
      <c r="M25" s="57">
        <v>2.75</v>
      </c>
      <c r="N25" s="57">
        <v>923</v>
      </c>
      <c r="O25" s="57">
        <v>148</v>
      </c>
      <c r="P25" s="59">
        <v>3.08</v>
      </c>
      <c r="Q25" s="58">
        <v>190</v>
      </c>
      <c r="R25" s="60"/>
      <c r="S25" s="374"/>
      <c r="T25" s="61"/>
      <c r="U25" s="26"/>
    </row>
    <row r="26" spans="1:21" ht="30" customHeight="1">
      <c r="B26" s="392" t="s">
        <v>56</v>
      </c>
      <c r="C26" s="365" t="s">
        <v>13</v>
      </c>
      <c r="D26" s="352" t="s">
        <v>19</v>
      </c>
      <c r="E26" s="84" t="s">
        <v>53</v>
      </c>
      <c r="F26" s="350">
        <v>23</v>
      </c>
      <c r="G26" s="350"/>
      <c r="H26" s="85"/>
      <c r="I26" s="85"/>
      <c r="J26" s="85"/>
      <c r="K26" s="85"/>
      <c r="L26" s="85"/>
      <c r="M26" s="85"/>
      <c r="N26" s="85"/>
      <c r="O26" s="85"/>
      <c r="P26" s="86"/>
      <c r="Q26" s="87"/>
      <c r="R26" s="88"/>
      <c r="S26" s="395"/>
      <c r="T26" s="89"/>
    </row>
    <row r="27" spans="1:21" ht="30" customHeight="1" thickBot="1">
      <c r="B27" s="393"/>
      <c r="C27" s="366"/>
      <c r="D27" s="353"/>
      <c r="E27" s="90" t="s">
        <v>34</v>
      </c>
      <c r="F27" s="351"/>
      <c r="G27" s="351"/>
      <c r="H27" s="92"/>
      <c r="I27" s="93"/>
      <c r="J27" s="92"/>
      <c r="K27" s="92"/>
      <c r="L27" s="92"/>
      <c r="M27" s="92"/>
      <c r="N27" s="92"/>
      <c r="O27" s="92"/>
      <c r="P27" s="94"/>
      <c r="Q27" s="93"/>
      <c r="R27" s="95"/>
      <c r="S27" s="396"/>
      <c r="T27" s="96" t="s">
        <v>57</v>
      </c>
    </row>
    <row r="28" spans="1:21" ht="30" customHeight="1">
      <c r="B28" s="393"/>
      <c r="C28" s="366"/>
      <c r="D28" s="353"/>
      <c r="E28" s="97" t="s">
        <v>53</v>
      </c>
      <c r="F28" s="350">
        <v>85</v>
      </c>
      <c r="G28" s="350"/>
      <c r="H28" s="98"/>
      <c r="I28" s="99"/>
      <c r="J28" s="98"/>
      <c r="K28" s="98"/>
      <c r="L28" s="98"/>
      <c r="M28" s="98"/>
      <c r="N28" s="98"/>
      <c r="O28" s="98"/>
      <c r="P28" s="100"/>
      <c r="Q28" s="99"/>
      <c r="R28" s="101"/>
      <c r="S28" s="395"/>
      <c r="T28" s="102"/>
    </row>
    <row r="29" spans="1:21" ht="30" customHeight="1" thickBot="1">
      <c r="B29" s="394"/>
      <c r="C29" s="367"/>
      <c r="D29" s="354"/>
      <c r="E29" s="103" t="s">
        <v>54</v>
      </c>
      <c r="F29" s="351"/>
      <c r="G29" s="351"/>
      <c r="H29" s="104"/>
      <c r="I29" s="105"/>
      <c r="J29" s="104"/>
      <c r="K29" s="104"/>
      <c r="L29" s="104"/>
      <c r="M29" s="104"/>
      <c r="N29" s="104"/>
      <c r="O29" s="104"/>
      <c r="P29" s="106"/>
      <c r="Q29" s="105"/>
      <c r="R29" s="107"/>
      <c r="S29" s="396"/>
      <c r="T29" s="102"/>
      <c r="U29" s="26"/>
    </row>
    <row r="30" spans="1:21" ht="30" customHeight="1">
      <c r="B30" s="318" t="s">
        <v>58</v>
      </c>
      <c r="C30" s="321" t="s">
        <v>13</v>
      </c>
      <c r="D30" s="324" t="s">
        <v>19</v>
      </c>
      <c r="E30" s="170" t="s">
        <v>53</v>
      </c>
      <c r="F30" s="327">
        <v>23</v>
      </c>
      <c r="G30" s="329">
        <v>0.9</v>
      </c>
      <c r="H30" s="155">
        <v>5752</v>
      </c>
      <c r="I30" s="155">
        <v>9</v>
      </c>
      <c r="J30" s="161">
        <v>1.5</v>
      </c>
      <c r="K30" s="155">
        <v>3833</v>
      </c>
      <c r="L30" s="155">
        <v>66</v>
      </c>
      <c r="M30" s="161">
        <v>2.75</v>
      </c>
      <c r="N30" s="155">
        <v>2530</v>
      </c>
      <c r="O30" s="155">
        <v>122</v>
      </c>
      <c r="P30" s="157">
        <v>5.09</v>
      </c>
      <c r="Q30" s="156">
        <v>241</v>
      </c>
      <c r="R30" s="138"/>
      <c r="S30" s="331"/>
      <c r="T30" s="139"/>
    </row>
    <row r="31" spans="1:21" ht="30" customHeight="1" thickBot="1">
      <c r="B31" s="319"/>
      <c r="C31" s="322"/>
      <c r="D31" s="325"/>
      <c r="E31" s="171" t="s">
        <v>34</v>
      </c>
      <c r="F31" s="328"/>
      <c r="G31" s="330"/>
      <c r="H31" s="158">
        <v>5870</v>
      </c>
      <c r="I31" s="159">
        <v>11</v>
      </c>
      <c r="J31" s="162">
        <v>1.5</v>
      </c>
      <c r="K31" s="158">
        <v>3900</v>
      </c>
      <c r="L31" s="158">
        <v>67</v>
      </c>
      <c r="M31" s="162">
        <v>2.75</v>
      </c>
      <c r="N31" s="158">
        <v>2600</v>
      </c>
      <c r="O31" s="158">
        <v>124</v>
      </c>
      <c r="P31" s="160">
        <v>5.2</v>
      </c>
      <c r="Q31" s="159">
        <v>250</v>
      </c>
      <c r="R31" s="60">
        <f>129.47*10^-6</f>
        <v>1.2946999999999999E-4</v>
      </c>
      <c r="S31" s="332"/>
      <c r="T31" s="65" t="s">
        <v>39</v>
      </c>
    </row>
    <row r="32" spans="1:21" ht="30" customHeight="1">
      <c r="B32" s="319"/>
      <c r="C32" s="322"/>
      <c r="D32" s="325"/>
      <c r="E32" s="172" t="s">
        <v>53</v>
      </c>
      <c r="F32" s="333">
        <v>85</v>
      </c>
      <c r="G32" s="329">
        <v>0.9</v>
      </c>
      <c r="H32" s="163">
        <v>6105</v>
      </c>
      <c r="I32" s="164">
        <v>11</v>
      </c>
      <c r="J32" s="163">
        <v>1.5</v>
      </c>
      <c r="K32" s="163">
        <v>3455</v>
      </c>
      <c r="L32" s="163">
        <v>73</v>
      </c>
      <c r="M32" s="163">
        <v>2.75</v>
      </c>
      <c r="N32" s="163">
        <v>1160</v>
      </c>
      <c r="O32" s="163">
        <v>136</v>
      </c>
      <c r="P32" s="165">
        <v>3.6</v>
      </c>
      <c r="Q32" s="164">
        <v>200</v>
      </c>
      <c r="R32" s="56"/>
      <c r="S32" s="335"/>
      <c r="T32" s="61"/>
    </row>
    <row r="33" spans="2:21" ht="30" customHeight="1" thickBot="1">
      <c r="B33" s="320"/>
      <c r="C33" s="323"/>
      <c r="D33" s="326"/>
      <c r="E33" s="173" t="s">
        <v>54</v>
      </c>
      <c r="F33" s="334"/>
      <c r="G33" s="330"/>
      <c r="H33" s="162">
        <v>6221</v>
      </c>
      <c r="I33" s="166">
        <v>13</v>
      </c>
      <c r="J33" s="162">
        <v>1.5</v>
      </c>
      <c r="K33" s="162">
        <v>3516</v>
      </c>
      <c r="L33" s="162">
        <v>75</v>
      </c>
      <c r="M33" s="162">
        <v>2.75</v>
      </c>
      <c r="N33" s="162">
        <v>1200</v>
      </c>
      <c r="O33" s="162">
        <v>138</v>
      </c>
      <c r="P33" s="167">
        <v>3.7</v>
      </c>
      <c r="Q33" s="166">
        <v>208</v>
      </c>
      <c r="R33" s="60"/>
      <c r="S33" s="332"/>
      <c r="T33" s="61"/>
      <c r="U33" s="26"/>
    </row>
    <row r="34" spans="2:21" ht="30" customHeight="1">
      <c r="B34" s="318" t="s">
        <v>37</v>
      </c>
      <c r="C34" s="321" t="s">
        <v>13</v>
      </c>
      <c r="D34" s="324" t="s">
        <v>19</v>
      </c>
      <c r="E34" s="174" t="s">
        <v>53</v>
      </c>
      <c r="F34" s="327">
        <v>23</v>
      </c>
      <c r="G34" s="329">
        <v>1.2</v>
      </c>
      <c r="H34" s="155">
        <v>6894</v>
      </c>
      <c r="I34" s="156">
        <v>7</v>
      </c>
      <c r="J34" s="155">
        <v>1.2</v>
      </c>
      <c r="K34" s="155">
        <v>4277</v>
      </c>
      <c r="L34" s="155">
        <v>67</v>
      </c>
      <c r="M34" s="155">
        <v>1.65</v>
      </c>
      <c r="N34" s="155">
        <v>3422</v>
      </c>
      <c r="O34" s="155">
        <v>92</v>
      </c>
      <c r="P34" s="157">
        <v>3.54</v>
      </c>
      <c r="Q34" s="156">
        <v>199</v>
      </c>
      <c r="R34" s="138"/>
      <c r="S34" s="331"/>
      <c r="T34" s="139"/>
    </row>
    <row r="35" spans="2:21" ht="30" customHeight="1" thickBot="1">
      <c r="B35" s="319"/>
      <c r="C35" s="322"/>
      <c r="D35" s="325"/>
      <c r="E35" s="177" t="s">
        <v>35</v>
      </c>
      <c r="F35" s="328"/>
      <c r="G35" s="330"/>
      <c r="H35" s="158">
        <v>7025</v>
      </c>
      <c r="I35" s="159">
        <v>8</v>
      </c>
      <c r="J35" s="158">
        <v>1.2</v>
      </c>
      <c r="K35" s="158">
        <v>4352</v>
      </c>
      <c r="L35" s="158">
        <v>68</v>
      </c>
      <c r="M35" s="158">
        <v>1.65</v>
      </c>
      <c r="N35" s="158">
        <v>3540</v>
      </c>
      <c r="O35" s="158">
        <v>93</v>
      </c>
      <c r="P35" s="160">
        <v>3.61</v>
      </c>
      <c r="Q35" s="159">
        <v>207</v>
      </c>
      <c r="R35" s="140">
        <f>100.84*10^-6</f>
        <v>1.0084E-4</v>
      </c>
      <c r="S35" s="332"/>
      <c r="T35" s="65" t="s">
        <v>38</v>
      </c>
    </row>
    <row r="36" spans="2:21" ht="30" customHeight="1">
      <c r="B36" s="319"/>
      <c r="C36" s="322"/>
      <c r="D36" s="325"/>
      <c r="E36" s="176" t="s">
        <v>53</v>
      </c>
      <c r="F36" s="333">
        <v>85</v>
      </c>
      <c r="G36" s="329">
        <v>1.2</v>
      </c>
      <c r="H36" s="155">
        <v>7306</v>
      </c>
      <c r="I36" s="156">
        <v>8</v>
      </c>
      <c r="J36" s="155">
        <v>1.2</v>
      </c>
      <c r="K36" s="155">
        <v>3856</v>
      </c>
      <c r="L36" s="155">
        <v>74</v>
      </c>
      <c r="M36" s="155">
        <v>1.65</v>
      </c>
      <c r="N36" s="155">
        <v>1580</v>
      </c>
      <c r="O36" s="155">
        <v>102</v>
      </c>
      <c r="P36" s="157">
        <v>2.4900000000000002</v>
      </c>
      <c r="Q36" s="156">
        <v>166</v>
      </c>
      <c r="R36" s="56"/>
      <c r="S36" s="403"/>
      <c r="T36" s="61"/>
    </row>
    <row r="37" spans="2:21" ht="30" customHeight="1" thickBot="1">
      <c r="B37" s="320"/>
      <c r="C37" s="323"/>
      <c r="D37" s="326"/>
      <c r="E37" s="175" t="s">
        <v>54</v>
      </c>
      <c r="F37" s="334"/>
      <c r="G37" s="330"/>
      <c r="H37" s="158">
        <v>7445</v>
      </c>
      <c r="I37" s="159">
        <v>10</v>
      </c>
      <c r="J37" s="158">
        <v>1.2</v>
      </c>
      <c r="K37" s="158">
        <v>3923</v>
      </c>
      <c r="L37" s="158">
        <v>76</v>
      </c>
      <c r="M37" s="158">
        <v>1.65</v>
      </c>
      <c r="N37" s="158">
        <v>1634</v>
      </c>
      <c r="O37" s="158">
        <v>103</v>
      </c>
      <c r="P37" s="160">
        <v>2.5499999999999998</v>
      </c>
      <c r="Q37" s="159">
        <v>172</v>
      </c>
      <c r="R37" s="60"/>
      <c r="S37" s="337"/>
      <c r="T37" s="65"/>
      <c r="U37" s="26"/>
    </row>
    <row r="38" spans="2:21" ht="30" customHeight="1">
      <c r="B38" s="341" t="s">
        <v>85</v>
      </c>
      <c r="C38" s="355" t="s">
        <v>13</v>
      </c>
      <c r="D38" s="324" t="s">
        <v>19</v>
      </c>
      <c r="E38" s="437" t="s">
        <v>204</v>
      </c>
      <c r="F38" s="327">
        <v>23</v>
      </c>
      <c r="G38" s="427">
        <v>1</v>
      </c>
      <c r="H38" s="429">
        <v>5428</v>
      </c>
      <c r="I38" s="429">
        <v>4.2</v>
      </c>
      <c r="J38" s="430">
        <v>0.7</v>
      </c>
      <c r="K38" s="429">
        <v>3050</v>
      </c>
      <c r="L38" s="429">
        <v>36.1</v>
      </c>
      <c r="M38" s="430">
        <v>1</v>
      </c>
      <c r="N38" s="429">
        <v>2351</v>
      </c>
      <c r="O38" s="429">
        <v>51.4</v>
      </c>
      <c r="P38" s="429">
        <v>1.82</v>
      </c>
      <c r="Q38" s="429">
        <v>111.5</v>
      </c>
      <c r="R38" s="79"/>
      <c r="S38" s="336"/>
      <c r="T38" s="80"/>
      <c r="U38" s="442" t="s">
        <v>206</v>
      </c>
    </row>
    <row r="39" spans="2:21" ht="30" customHeight="1" thickBot="1">
      <c r="B39" s="342"/>
      <c r="C39" s="356"/>
      <c r="D39" s="325"/>
      <c r="E39" s="436" t="s">
        <v>201</v>
      </c>
      <c r="F39" s="328"/>
      <c r="G39" s="428"/>
      <c r="H39" s="431">
        <v>5535</v>
      </c>
      <c r="I39" s="432">
        <v>4.6399999999999997</v>
      </c>
      <c r="J39" s="433">
        <v>0.7</v>
      </c>
      <c r="K39" s="431">
        <v>3166</v>
      </c>
      <c r="L39" s="431">
        <v>37.01</v>
      </c>
      <c r="M39" s="433">
        <v>1</v>
      </c>
      <c r="N39" s="431">
        <v>2495</v>
      </c>
      <c r="O39" s="431">
        <v>52.9</v>
      </c>
      <c r="P39" s="434">
        <v>1.9</v>
      </c>
      <c r="Q39" s="432">
        <v>116</v>
      </c>
      <c r="R39" s="435">
        <f>87.654/1000000</f>
        <v>8.7653999999999998E-5</v>
      </c>
      <c r="S39" s="337"/>
      <c r="T39" s="62" t="s">
        <v>55</v>
      </c>
      <c r="U39" s="442" t="s">
        <v>206</v>
      </c>
    </row>
    <row r="40" spans="2:21" ht="30" customHeight="1">
      <c r="B40" s="342"/>
      <c r="C40" s="356"/>
      <c r="D40" s="325"/>
      <c r="E40" s="438" t="s">
        <v>205</v>
      </c>
      <c r="F40" s="386">
        <v>85</v>
      </c>
      <c r="G40" s="327"/>
      <c r="H40" s="439">
        <v>5831</v>
      </c>
      <c r="I40" s="439">
        <v>4.3</v>
      </c>
      <c r="J40" s="439">
        <v>0.7</v>
      </c>
      <c r="K40" s="439">
        <v>2484</v>
      </c>
      <c r="L40" s="439">
        <v>39.200000000000003</v>
      </c>
      <c r="M40" s="439">
        <v>1</v>
      </c>
      <c r="N40" s="439">
        <v>1555</v>
      </c>
      <c r="O40" s="439">
        <v>56.9</v>
      </c>
      <c r="P40" s="440">
        <v>1.49</v>
      </c>
      <c r="Q40" s="441">
        <v>95</v>
      </c>
      <c r="R40" s="69"/>
      <c r="S40" s="339"/>
      <c r="T40" s="63"/>
      <c r="U40" s="442" t="s">
        <v>206</v>
      </c>
    </row>
    <row r="41" spans="2:21" ht="30" customHeight="1" thickBot="1">
      <c r="B41" s="343"/>
      <c r="C41" s="357"/>
      <c r="D41" s="326"/>
      <c r="E41" s="436" t="s">
        <v>203</v>
      </c>
      <c r="F41" s="328"/>
      <c r="G41" s="328"/>
      <c r="H41" s="431">
        <v>5906</v>
      </c>
      <c r="I41" s="431">
        <v>4.8099999999999996</v>
      </c>
      <c r="J41" s="431">
        <v>0.7</v>
      </c>
      <c r="K41" s="431">
        <v>2661</v>
      </c>
      <c r="L41" s="431">
        <v>40.28</v>
      </c>
      <c r="M41" s="431">
        <v>1</v>
      </c>
      <c r="N41" s="431">
        <v>1765</v>
      </c>
      <c r="O41" s="431">
        <v>58.54</v>
      </c>
      <c r="P41" s="434">
        <v>1.55</v>
      </c>
      <c r="Q41" s="432">
        <v>100</v>
      </c>
      <c r="R41" s="435">
        <f>87.654/1000000</f>
        <v>8.7653999999999998E-5</v>
      </c>
      <c r="S41" s="340"/>
      <c r="T41" s="62"/>
      <c r="U41" s="442" t="s">
        <v>206</v>
      </c>
    </row>
    <row r="42" spans="2:21" ht="30" customHeight="1">
      <c r="B42" s="341" t="s">
        <v>86</v>
      </c>
      <c r="C42" s="344" t="s">
        <v>89</v>
      </c>
      <c r="D42" s="347" t="s">
        <v>19</v>
      </c>
      <c r="E42" s="178" t="s">
        <v>53</v>
      </c>
      <c r="F42" s="338">
        <v>23</v>
      </c>
      <c r="G42" s="338"/>
      <c r="H42" s="79" t="s">
        <v>80</v>
      </c>
      <c r="I42" s="79" t="s">
        <v>80</v>
      </c>
      <c r="J42" s="79">
        <v>0.7</v>
      </c>
      <c r="K42" s="79" t="s">
        <v>80</v>
      </c>
      <c r="L42" s="79" t="s">
        <v>80</v>
      </c>
      <c r="M42" s="79">
        <v>1</v>
      </c>
      <c r="N42" s="79" t="s">
        <v>80</v>
      </c>
      <c r="O42" s="79" t="s">
        <v>80</v>
      </c>
      <c r="P42" s="79" t="s">
        <v>80</v>
      </c>
      <c r="Q42" s="79" t="s">
        <v>80</v>
      </c>
      <c r="R42" s="79"/>
      <c r="S42" s="336"/>
      <c r="T42" s="80" t="s">
        <v>88</v>
      </c>
      <c r="U42" s="26"/>
    </row>
    <row r="43" spans="2:21" ht="30" customHeight="1" thickBot="1">
      <c r="B43" s="342"/>
      <c r="C43" s="345"/>
      <c r="D43" s="348"/>
      <c r="E43" s="179" t="s">
        <v>54</v>
      </c>
      <c r="F43" s="334"/>
      <c r="G43" s="334"/>
      <c r="H43" s="57">
        <v>8000</v>
      </c>
      <c r="I43" s="58">
        <v>6</v>
      </c>
      <c r="J43" s="57">
        <v>0.7</v>
      </c>
      <c r="K43" s="57">
        <v>4700</v>
      </c>
      <c r="L43" s="57">
        <v>50</v>
      </c>
      <c r="M43" s="57">
        <v>1</v>
      </c>
      <c r="N43" s="57">
        <v>4000</v>
      </c>
      <c r="O43" s="57">
        <v>75</v>
      </c>
      <c r="P43" s="59">
        <v>1.9</v>
      </c>
      <c r="Q43" s="58">
        <v>160</v>
      </c>
      <c r="R43" s="83">
        <f>9.64*10^-5</f>
        <v>9.6400000000000012E-5</v>
      </c>
      <c r="S43" s="337"/>
      <c r="T43" s="62" t="s">
        <v>55</v>
      </c>
      <c r="U43" s="26"/>
    </row>
    <row r="44" spans="2:21" ht="30" customHeight="1">
      <c r="B44" s="342"/>
      <c r="C44" s="345"/>
      <c r="D44" s="348"/>
      <c r="E44" s="180" t="s">
        <v>53</v>
      </c>
      <c r="F44" s="333">
        <v>85</v>
      </c>
      <c r="G44" s="338"/>
      <c r="H44" s="181" t="s">
        <v>80</v>
      </c>
      <c r="I44" s="181" t="s">
        <v>80</v>
      </c>
      <c r="J44" s="181" t="s">
        <v>80</v>
      </c>
      <c r="K44" s="181" t="s">
        <v>80</v>
      </c>
      <c r="L44" s="181" t="s">
        <v>80</v>
      </c>
      <c r="M44" s="181" t="s">
        <v>80</v>
      </c>
      <c r="N44" s="181" t="s">
        <v>80</v>
      </c>
      <c r="O44" s="181" t="s">
        <v>80</v>
      </c>
      <c r="P44" s="182" t="s">
        <v>80</v>
      </c>
      <c r="Q44" s="183" t="s">
        <v>80</v>
      </c>
      <c r="R44" s="184"/>
      <c r="S44" s="339"/>
      <c r="T44" s="63"/>
      <c r="U44" s="26"/>
    </row>
    <row r="45" spans="2:21" ht="30" customHeight="1" thickBot="1">
      <c r="B45" s="343"/>
      <c r="C45" s="346"/>
      <c r="D45" s="349"/>
      <c r="E45" s="179" t="s">
        <v>54</v>
      </c>
      <c r="F45" s="334"/>
      <c r="G45" s="334"/>
      <c r="H45" s="57" t="s">
        <v>80</v>
      </c>
      <c r="I45" s="57" t="s">
        <v>80</v>
      </c>
      <c r="J45" s="57" t="s">
        <v>80</v>
      </c>
      <c r="K45" s="57" t="s">
        <v>80</v>
      </c>
      <c r="L45" s="57" t="s">
        <v>80</v>
      </c>
      <c r="M45" s="57" t="s">
        <v>80</v>
      </c>
      <c r="N45" s="57" t="s">
        <v>80</v>
      </c>
      <c r="O45" s="57" t="s">
        <v>80</v>
      </c>
      <c r="P45" s="59" t="s">
        <v>80</v>
      </c>
      <c r="Q45" s="58" t="s">
        <v>80</v>
      </c>
      <c r="R45" s="83"/>
      <c r="S45" s="340"/>
      <c r="T45" s="62"/>
      <c r="U45" s="26"/>
    </row>
    <row r="46" spans="2:21" ht="30" customHeight="1">
      <c r="B46" s="341" t="s">
        <v>86</v>
      </c>
      <c r="C46" s="344" t="s">
        <v>13</v>
      </c>
      <c r="D46" s="347" t="s">
        <v>19</v>
      </c>
      <c r="E46" s="178" t="s">
        <v>53</v>
      </c>
      <c r="F46" s="338">
        <v>23</v>
      </c>
      <c r="G46" s="338"/>
      <c r="H46" s="79" t="s">
        <v>80</v>
      </c>
      <c r="I46" s="79" t="s">
        <v>80</v>
      </c>
      <c r="J46" s="79">
        <v>0.7</v>
      </c>
      <c r="K46" s="79" t="s">
        <v>80</v>
      </c>
      <c r="L46" s="79" t="s">
        <v>80</v>
      </c>
      <c r="M46" s="79">
        <v>1</v>
      </c>
      <c r="N46" s="79" t="s">
        <v>80</v>
      </c>
      <c r="O46" s="79" t="s">
        <v>80</v>
      </c>
      <c r="P46" s="79" t="s">
        <v>80</v>
      </c>
      <c r="Q46" s="79" t="s">
        <v>80</v>
      </c>
      <c r="R46" s="79"/>
      <c r="S46" s="336"/>
      <c r="T46" s="80" t="s">
        <v>87</v>
      </c>
      <c r="U46" s="26"/>
    </row>
    <row r="47" spans="2:21" ht="30" customHeight="1" thickBot="1">
      <c r="B47" s="342"/>
      <c r="C47" s="345"/>
      <c r="D47" s="348"/>
      <c r="E47" s="436" t="s">
        <v>202</v>
      </c>
      <c r="F47" s="334"/>
      <c r="G47" s="334"/>
      <c r="H47" s="431">
        <v>8280</v>
      </c>
      <c r="I47" s="432">
        <v>7.5</v>
      </c>
      <c r="J47" s="431">
        <v>0.7</v>
      </c>
      <c r="K47" s="431">
        <v>4981</v>
      </c>
      <c r="L47" s="431">
        <v>51.6</v>
      </c>
      <c r="M47" s="431">
        <v>1</v>
      </c>
      <c r="N47" s="431">
        <v>4080</v>
      </c>
      <c r="O47" s="431">
        <v>75.900000000000006</v>
      </c>
      <c r="P47" s="434">
        <v>2.09</v>
      </c>
      <c r="Q47" s="432">
        <v>209</v>
      </c>
      <c r="R47" s="435">
        <f>91.9/1000000</f>
        <v>9.1900000000000011E-5</v>
      </c>
      <c r="S47" s="337"/>
      <c r="T47" s="62" t="s">
        <v>55</v>
      </c>
      <c r="U47" s="442" t="s">
        <v>206</v>
      </c>
    </row>
    <row r="48" spans="2:21" ht="30" customHeight="1">
      <c r="B48" s="342"/>
      <c r="C48" s="345"/>
      <c r="D48" s="348"/>
      <c r="E48" s="180" t="s">
        <v>53</v>
      </c>
      <c r="F48" s="333">
        <v>85</v>
      </c>
      <c r="G48" s="338"/>
      <c r="H48" s="181" t="s">
        <v>80</v>
      </c>
      <c r="I48" s="181" t="s">
        <v>80</v>
      </c>
      <c r="J48" s="181" t="s">
        <v>80</v>
      </c>
      <c r="K48" s="181" t="s">
        <v>80</v>
      </c>
      <c r="L48" s="181" t="s">
        <v>80</v>
      </c>
      <c r="M48" s="181" t="s">
        <v>80</v>
      </c>
      <c r="N48" s="181" t="s">
        <v>80</v>
      </c>
      <c r="O48" s="181" t="s">
        <v>80</v>
      </c>
      <c r="P48" s="182" t="s">
        <v>80</v>
      </c>
      <c r="Q48" s="183" t="s">
        <v>80</v>
      </c>
      <c r="R48" s="184"/>
      <c r="S48" s="339"/>
      <c r="T48" s="63"/>
      <c r="U48" s="26"/>
    </row>
    <row r="49" spans="2:21" ht="30" customHeight="1" thickBot="1">
      <c r="B49" s="343"/>
      <c r="C49" s="346"/>
      <c r="D49" s="349"/>
      <c r="E49" s="179" t="s">
        <v>54</v>
      </c>
      <c r="F49" s="334"/>
      <c r="G49" s="334"/>
      <c r="H49" s="57" t="s">
        <v>80</v>
      </c>
      <c r="I49" s="57" t="s">
        <v>80</v>
      </c>
      <c r="J49" s="57" t="s">
        <v>80</v>
      </c>
      <c r="K49" s="57" t="s">
        <v>80</v>
      </c>
      <c r="L49" s="57" t="s">
        <v>80</v>
      </c>
      <c r="M49" s="57" t="s">
        <v>80</v>
      </c>
      <c r="N49" s="57" t="s">
        <v>80</v>
      </c>
      <c r="O49" s="57" t="s">
        <v>80</v>
      </c>
      <c r="P49" s="59" t="s">
        <v>80</v>
      </c>
      <c r="Q49" s="58" t="s">
        <v>80</v>
      </c>
      <c r="R49" s="83"/>
      <c r="S49" s="340"/>
      <c r="T49" s="62"/>
      <c r="U49" s="26"/>
    </row>
    <row r="50" spans="2:21" ht="30" customHeight="1">
      <c r="B50" s="443" t="s">
        <v>95</v>
      </c>
      <c r="C50" s="444" t="s">
        <v>13</v>
      </c>
      <c r="D50" s="445" t="s">
        <v>19</v>
      </c>
      <c r="E50" s="446" t="s">
        <v>53</v>
      </c>
      <c r="F50" s="447">
        <v>23</v>
      </c>
      <c r="G50" s="447"/>
      <c r="H50" s="448" t="s">
        <v>80</v>
      </c>
      <c r="I50" s="448" t="s">
        <v>80</v>
      </c>
      <c r="J50" s="448" t="s">
        <v>80</v>
      </c>
      <c r="K50" s="448" t="s">
        <v>80</v>
      </c>
      <c r="L50" s="448" t="s">
        <v>80</v>
      </c>
      <c r="M50" s="448" t="s">
        <v>80</v>
      </c>
      <c r="N50" s="448" t="s">
        <v>80</v>
      </c>
      <c r="O50" s="448" t="s">
        <v>80</v>
      </c>
      <c r="P50" s="448" t="s">
        <v>80</v>
      </c>
      <c r="Q50" s="448" t="s">
        <v>80</v>
      </c>
      <c r="R50" s="448"/>
      <c r="S50" s="449"/>
      <c r="T50" s="450" t="s">
        <v>87</v>
      </c>
      <c r="U50" s="26"/>
    </row>
    <row r="51" spans="2:21" ht="30" customHeight="1" thickBot="1">
      <c r="B51" s="451"/>
      <c r="C51" s="452"/>
      <c r="D51" s="453"/>
      <c r="E51" s="454" t="s">
        <v>54</v>
      </c>
      <c r="F51" s="455"/>
      <c r="G51" s="455"/>
      <c r="H51" s="456">
        <v>6370</v>
      </c>
      <c r="I51" s="457">
        <v>10.5</v>
      </c>
      <c r="J51" s="456">
        <v>1</v>
      </c>
      <c r="K51" s="456">
        <v>4450</v>
      </c>
      <c r="L51" s="456">
        <v>54.6</v>
      </c>
      <c r="M51" s="456">
        <v>2.2999999999999998</v>
      </c>
      <c r="N51" s="456">
        <v>2850</v>
      </c>
      <c r="O51" s="456">
        <v>119.8</v>
      </c>
      <c r="P51" s="458">
        <v>5.4</v>
      </c>
      <c r="Q51" s="457">
        <v>280</v>
      </c>
      <c r="R51" s="459"/>
      <c r="S51" s="460"/>
      <c r="T51" s="461" t="s">
        <v>92</v>
      </c>
      <c r="U51" s="26"/>
    </row>
    <row r="52" spans="2:21" ht="30" customHeight="1">
      <c r="B52" s="451"/>
      <c r="C52" s="452"/>
      <c r="D52" s="453"/>
      <c r="E52" s="462" t="s">
        <v>53</v>
      </c>
      <c r="F52" s="463">
        <v>85</v>
      </c>
      <c r="G52" s="447"/>
      <c r="H52" s="464" t="s">
        <v>80</v>
      </c>
      <c r="I52" s="464" t="s">
        <v>80</v>
      </c>
      <c r="J52" s="464" t="s">
        <v>80</v>
      </c>
      <c r="K52" s="464" t="s">
        <v>80</v>
      </c>
      <c r="L52" s="464" t="s">
        <v>80</v>
      </c>
      <c r="M52" s="464" t="s">
        <v>80</v>
      </c>
      <c r="N52" s="464" t="s">
        <v>80</v>
      </c>
      <c r="O52" s="464" t="s">
        <v>80</v>
      </c>
      <c r="P52" s="465" t="s">
        <v>80</v>
      </c>
      <c r="Q52" s="466" t="s">
        <v>80</v>
      </c>
      <c r="R52" s="467"/>
      <c r="S52" s="468"/>
      <c r="T52" s="469"/>
      <c r="U52" s="26"/>
    </row>
    <row r="53" spans="2:21" ht="30" customHeight="1" thickBot="1">
      <c r="B53" s="470"/>
      <c r="C53" s="471"/>
      <c r="D53" s="472"/>
      <c r="E53" s="454" t="s">
        <v>54</v>
      </c>
      <c r="F53" s="455"/>
      <c r="G53" s="455"/>
      <c r="H53" s="456" t="s">
        <v>80</v>
      </c>
      <c r="I53" s="456" t="s">
        <v>80</v>
      </c>
      <c r="J53" s="456" t="s">
        <v>80</v>
      </c>
      <c r="K53" s="456" t="s">
        <v>80</v>
      </c>
      <c r="L53" s="456" t="s">
        <v>80</v>
      </c>
      <c r="M53" s="456" t="s">
        <v>80</v>
      </c>
      <c r="N53" s="456" t="s">
        <v>80</v>
      </c>
      <c r="O53" s="456" t="s">
        <v>80</v>
      </c>
      <c r="P53" s="458" t="s">
        <v>80</v>
      </c>
      <c r="Q53" s="457" t="s">
        <v>80</v>
      </c>
      <c r="R53" s="459"/>
      <c r="S53" s="460"/>
      <c r="T53" s="461"/>
      <c r="U53" s="26"/>
    </row>
    <row r="54" spans="2:21" ht="30" customHeight="1">
      <c r="B54" s="443" t="s">
        <v>94</v>
      </c>
      <c r="C54" s="444" t="s">
        <v>13</v>
      </c>
      <c r="D54" s="445" t="s">
        <v>19</v>
      </c>
      <c r="E54" s="446" t="s">
        <v>53</v>
      </c>
      <c r="F54" s="447">
        <v>23</v>
      </c>
      <c r="G54" s="447"/>
      <c r="H54" s="448" t="s">
        <v>80</v>
      </c>
      <c r="I54" s="448" t="s">
        <v>80</v>
      </c>
      <c r="J54" s="448" t="s">
        <v>80</v>
      </c>
      <c r="K54" s="448" t="s">
        <v>80</v>
      </c>
      <c r="L54" s="448" t="s">
        <v>80</v>
      </c>
      <c r="M54" s="448" t="s">
        <v>80</v>
      </c>
      <c r="N54" s="448" t="s">
        <v>80</v>
      </c>
      <c r="O54" s="448" t="s">
        <v>80</v>
      </c>
      <c r="P54" s="448" t="s">
        <v>80</v>
      </c>
      <c r="Q54" s="448" t="s">
        <v>80</v>
      </c>
      <c r="R54" s="448"/>
      <c r="S54" s="449"/>
      <c r="T54" s="450" t="s">
        <v>87</v>
      </c>
    </row>
    <row r="55" spans="2:21" ht="30" customHeight="1" thickBot="1">
      <c r="B55" s="451"/>
      <c r="C55" s="452"/>
      <c r="D55" s="453"/>
      <c r="E55" s="454" t="s">
        <v>54</v>
      </c>
      <c r="F55" s="455"/>
      <c r="G55" s="455"/>
      <c r="H55" s="456">
        <v>6290</v>
      </c>
      <c r="I55" s="457">
        <v>10</v>
      </c>
      <c r="J55" s="456">
        <v>1</v>
      </c>
      <c r="K55" s="456">
        <v>4427</v>
      </c>
      <c r="L55" s="456">
        <v>51.5</v>
      </c>
      <c r="M55" s="456">
        <v>2.2999999999999998</v>
      </c>
      <c r="N55" s="456">
        <v>2810</v>
      </c>
      <c r="O55" s="456">
        <v>111.8</v>
      </c>
      <c r="P55" s="458">
        <v>5.3</v>
      </c>
      <c r="Q55" s="457">
        <v>272</v>
      </c>
      <c r="R55" s="459"/>
      <c r="S55" s="460"/>
      <c r="T55" s="461" t="s">
        <v>92</v>
      </c>
      <c r="U55" s="26"/>
    </row>
    <row r="56" spans="2:21" ht="30" customHeight="1">
      <c r="B56" s="451"/>
      <c r="C56" s="452"/>
      <c r="D56" s="453"/>
      <c r="E56" s="462" t="s">
        <v>53</v>
      </c>
      <c r="F56" s="463">
        <v>85</v>
      </c>
      <c r="G56" s="447"/>
      <c r="H56" s="464" t="s">
        <v>80</v>
      </c>
      <c r="I56" s="464" t="s">
        <v>80</v>
      </c>
      <c r="J56" s="464" t="s">
        <v>80</v>
      </c>
      <c r="K56" s="464" t="s">
        <v>80</v>
      </c>
      <c r="L56" s="464" t="s">
        <v>80</v>
      </c>
      <c r="M56" s="464" t="s">
        <v>80</v>
      </c>
      <c r="N56" s="464" t="s">
        <v>80</v>
      </c>
      <c r="O56" s="464" t="s">
        <v>80</v>
      </c>
      <c r="P56" s="465" t="s">
        <v>80</v>
      </c>
      <c r="Q56" s="466" t="s">
        <v>80</v>
      </c>
      <c r="R56" s="467"/>
      <c r="S56" s="468"/>
      <c r="T56" s="469"/>
    </row>
    <row r="57" spans="2:21" ht="30" customHeight="1" thickBot="1">
      <c r="B57" s="470"/>
      <c r="C57" s="471"/>
      <c r="D57" s="472"/>
      <c r="E57" s="454" t="s">
        <v>54</v>
      </c>
      <c r="F57" s="455"/>
      <c r="G57" s="455"/>
      <c r="H57" s="456" t="s">
        <v>80</v>
      </c>
      <c r="I57" s="456" t="s">
        <v>80</v>
      </c>
      <c r="J57" s="456" t="s">
        <v>80</v>
      </c>
      <c r="K57" s="456" t="s">
        <v>80</v>
      </c>
      <c r="L57" s="456" t="s">
        <v>80</v>
      </c>
      <c r="M57" s="456" t="s">
        <v>80</v>
      </c>
      <c r="N57" s="456" t="s">
        <v>80</v>
      </c>
      <c r="O57" s="456" t="s">
        <v>80</v>
      </c>
      <c r="P57" s="458" t="s">
        <v>80</v>
      </c>
      <c r="Q57" s="457" t="s">
        <v>80</v>
      </c>
      <c r="R57" s="459"/>
      <c r="S57" s="460"/>
      <c r="T57" s="461"/>
    </row>
    <row r="58" spans="2:21" ht="30" customHeight="1">
      <c r="B58" s="443" t="s">
        <v>93</v>
      </c>
      <c r="C58" s="444" t="s">
        <v>13</v>
      </c>
      <c r="D58" s="445" t="s">
        <v>19</v>
      </c>
      <c r="E58" s="446" t="s">
        <v>53</v>
      </c>
      <c r="F58" s="447">
        <v>23</v>
      </c>
      <c r="G58" s="447"/>
      <c r="H58" s="448" t="s">
        <v>80</v>
      </c>
      <c r="I58" s="448" t="s">
        <v>80</v>
      </c>
      <c r="J58" s="448" t="s">
        <v>80</v>
      </c>
      <c r="K58" s="448" t="s">
        <v>80</v>
      </c>
      <c r="L58" s="448" t="s">
        <v>80</v>
      </c>
      <c r="M58" s="448" t="s">
        <v>80</v>
      </c>
      <c r="N58" s="448" t="s">
        <v>80</v>
      </c>
      <c r="O58" s="448" t="s">
        <v>80</v>
      </c>
      <c r="P58" s="448" t="s">
        <v>80</v>
      </c>
      <c r="Q58" s="448" t="s">
        <v>80</v>
      </c>
      <c r="R58" s="448"/>
      <c r="S58" s="449"/>
      <c r="T58" s="450" t="s">
        <v>90</v>
      </c>
    </row>
    <row r="59" spans="2:21" ht="30" customHeight="1" thickBot="1">
      <c r="B59" s="451"/>
      <c r="C59" s="452"/>
      <c r="D59" s="453"/>
      <c r="E59" s="454" t="s">
        <v>54</v>
      </c>
      <c r="F59" s="455"/>
      <c r="G59" s="455"/>
      <c r="H59" s="456">
        <v>6930</v>
      </c>
      <c r="I59" s="457">
        <v>8</v>
      </c>
      <c r="J59" s="456">
        <v>1</v>
      </c>
      <c r="K59" s="456">
        <v>4475</v>
      </c>
      <c r="L59" s="456">
        <v>59</v>
      </c>
      <c r="M59" s="456">
        <v>2.2999999999999998</v>
      </c>
      <c r="N59" s="456">
        <v>3076</v>
      </c>
      <c r="O59" s="456">
        <v>133</v>
      </c>
      <c r="P59" s="458">
        <v>4.6500000000000004</v>
      </c>
      <c r="Q59" s="457">
        <v>266</v>
      </c>
      <c r="R59" s="459"/>
      <c r="S59" s="460"/>
      <c r="T59" s="461" t="s">
        <v>92</v>
      </c>
      <c r="U59" s="26"/>
    </row>
    <row r="60" spans="2:21" ht="30" customHeight="1">
      <c r="B60" s="451"/>
      <c r="C60" s="452"/>
      <c r="D60" s="453"/>
      <c r="E60" s="462" t="s">
        <v>53</v>
      </c>
      <c r="F60" s="463">
        <v>85</v>
      </c>
      <c r="G60" s="447"/>
      <c r="H60" s="464" t="s">
        <v>80</v>
      </c>
      <c r="I60" s="464" t="s">
        <v>80</v>
      </c>
      <c r="J60" s="464" t="s">
        <v>80</v>
      </c>
      <c r="K60" s="464" t="s">
        <v>80</v>
      </c>
      <c r="L60" s="464" t="s">
        <v>80</v>
      </c>
      <c r="M60" s="464" t="s">
        <v>80</v>
      </c>
      <c r="N60" s="464" t="s">
        <v>80</v>
      </c>
      <c r="O60" s="464" t="s">
        <v>80</v>
      </c>
      <c r="P60" s="465" t="s">
        <v>80</v>
      </c>
      <c r="Q60" s="466" t="s">
        <v>80</v>
      </c>
      <c r="R60" s="467"/>
      <c r="S60" s="468"/>
      <c r="T60" s="469"/>
    </row>
    <row r="61" spans="2:21" ht="30" customHeight="1" thickBot="1">
      <c r="B61" s="470"/>
      <c r="C61" s="471"/>
      <c r="D61" s="472"/>
      <c r="E61" s="454" t="s">
        <v>54</v>
      </c>
      <c r="F61" s="455"/>
      <c r="G61" s="455"/>
      <c r="H61" s="456" t="s">
        <v>80</v>
      </c>
      <c r="I61" s="456" t="s">
        <v>80</v>
      </c>
      <c r="J61" s="456" t="s">
        <v>80</v>
      </c>
      <c r="K61" s="456" t="s">
        <v>80</v>
      </c>
      <c r="L61" s="456" t="s">
        <v>80</v>
      </c>
      <c r="M61" s="456" t="s">
        <v>80</v>
      </c>
      <c r="N61" s="456" t="s">
        <v>80</v>
      </c>
      <c r="O61" s="456" t="s">
        <v>80</v>
      </c>
      <c r="P61" s="458" t="s">
        <v>80</v>
      </c>
      <c r="Q61" s="457" t="s">
        <v>80</v>
      </c>
      <c r="R61" s="459"/>
      <c r="S61" s="460"/>
      <c r="T61" s="461"/>
    </row>
    <row r="62" spans="2:21" ht="30" customHeight="1">
      <c r="B62" s="318" t="s">
        <v>91</v>
      </c>
      <c r="C62" s="321" t="s">
        <v>13</v>
      </c>
      <c r="D62" s="324" t="s">
        <v>19</v>
      </c>
      <c r="E62" s="170" t="s">
        <v>53</v>
      </c>
      <c r="F62" s="327">
        <v>23</v>
      </c>
      <c r="G62" s="329">
        <v>0.9</v>
      </c>
      <c r="H62" s="155" t="s">
        <v>80</v>
      </c>
      <c r="I62" s="155" t="s">
        <v>80</v>
      </c>
      <c r="J62" s="155" t="s">
        <v>80</v>
      </c>
      <c r="K62" s="155" t="s">
        <v>80</v>
      </c>
      <c r="L62" s="155" t="s">
        <v>80</v>
      </c>
      <c r="M62" s="155" t="s">
        <v>80</v>
      </c>
      <c r="N62" s="155" t="s">
        <v>80</v>
      </c>
      <c r="O62" s="155" t="s">
        <v>80</v>
      </c>
      <c r="P62" s="155" t="s">
        <v>80</v>
      </c>
      <c r="Q62" s="155" t="s">
        <v>80</v>
      </c>
      <c r="R62" s="138"/>
      <c r="S62" s="331"/>
      <c r="T62" s="139"/>
    </row>
    <row r="63" spans="2:21" ht="30" customHeight="1" thickBot="1">
      <c r="B63" s="319"/>
      <c r="C63" s="322"/>
      <c r="D63" s="325"/>
      <c r="E63" s="171" t="s">
        <v>34</v>
      </c>
      <c r="F63" s="328"/>
      <c r="G63" s="330"/>
      <c r="H63" s="158">
        <v>5890</v>
      </c>
      <c r="I63" s="159">
        <v>9.6999999999999993</v>
      </c>
      <c r="J63" s="162">
        <v>1.5</v>
      </c>
      <c r="K63" s="158">
        <v>3670</v>
      </c>
      <c r="L63" s="158">
        <v>75.400000000000006</v>
      </c>
      <c r="M63" s="162">
        <v>2.75</v>
      </c>
      <c r="N63" s="158">
        <v>2260</v>
      </c>
      <c r="O63" s="158">
        <v>134.69999999999999</v>
      </c>
      <c r="P63" s="160">
        <v>4.75</v>
      </c>
      <c r="Q63" s="159">
        <v>236.8</v>
      </c>
      <c r="R63" s="60">
        <f>129.47*10^-6</f>
        <v>1.2946999999999999E-4</v>
      </c>
      <c r="S63" s="332"/>
      <c r="T63" s="62" t="s">
        <v>92</v>
      </c>
    </row>
    <row r="64" spans="2:21" ht="30" customHeight="1">
      <c r="B64" s="319"/>
      <c r="C64" s="322"/>
      <c r="D64" s="325"/>
      <c r="E64" s="172" t="s">
        <v>53</v>
      </c>
      <c r="F64" s="333">
        <v>85</v>
      </c>
      <c r="G64" s="329">
        <v>0.9</v>
      </c>
      <c r="H64" s="163" t="s">
        <v>80</v>
      </c>
      <c r="I64" s="163" t="s">
        <v>80</v>
      </c>
      <c r="J64" s="163" t="s">
        <v>80</v>
      </c>
      <c r="K64" s="163" t="s">
        <v>80</v>
      </c>
      <c r="L64" s="163" t="s">
        <v>80</v>
      </c>
      <c r="M64" s="163" t="s">
        <v>80</v>
      </c>
      <c r="N64" s="163" t="s">
        <v>80</v>
      </c>
      <c r="O64" s="163" t="s">
        <v>80</v>
      </c>
      <c r="P64" s="163" t="s">
        <v>80</v>
      </c>
      <c r="Q64" s="163" t="s">
        <v>80</v>
      </c>
      <c r="R64" s="56"/>
      <c r="S64" s="335"/>
      <c r="T64" s="61"/>
    </row>
    <row r="65" spans="2:21" ht="30" customHeight="1" thickBot="1">
      <c r="B65" s="320"/>
      <c r="C65" s="323"/>
      <c r="D65" s="326"/>
      <c r="E65" s="173" t="s">
        <v>54</v>
      </c>
      <c r="F65" s="334"/>
      <c r="G65" s="330"/>
      <c r="H65" s="162" t="s">
        <v>80</v>
      </c>
      <c r="I65" s="162" t="s">
        <v>80</v>
      </c>
      <c r="J65" s="162" t="s">
        <v>80</v>
      </c>
      <c r="K65" s="162" t="s">
        <v>80</v>
      </c>
      <c r="L65" s="162" t="s">
        <v>80</v>
      </c>
      <c r="M65" s="162" t="s">
        <v>80</v>
      </c>
      <c r="N65" s="162" t="s">
        <v>80</v>
      </c>
      <c r="O65" s="162" t="s">
        <v>80</v>
      </c>
      <c r="P65" s="162" t="s">
        <v>80</v>
      </c>
      <c r="Q65" s="162" t="s">
        <v>80</v>
      </c>
      <c r="R65" s="60"/>
      <c r="S65" s="332"/>
      <c r="T65" s="61"/>
      <c r="U65" s="26"/>
    </row>
    <row r="66" spans="2:21" ht="25.5" customHeight="1">
      <c r="B66" s="66" t="s">
        <v>72</v>
      </c>
      <c r="C66" s="4"/>
      <c r="D66" s="5"/>
      <c r="E66" s="47"/>
      <c r="F66" s="47"/>
      <c r="G66" s="47"/>
      <c r="H66" s="48"/>
      <c r="I66" s="48"/>
      <c r="J66" s="48"/>
      <c r="K66" s="48"/>
      <c r="L66" s="48"/>
      <c r="M66" s="48"/>
      <c r="N66" s="48"/>
      <c r="O66" s="48"/>
      <c r="P66" s="49"/>
      <c r="Q66" s="50"/>
      <c r="R66" s="51"/>
      <c r="S66" s="52"/>
      <c r="T66" s="43"/>
    </row>
    <row r="67" spans="2:21">
      <c r="B67" s="4"/>
      <c r="C67" s="4"/>
      <c r="D67" s="5"/>
      <c r="E67" s="35"/>
      <c r="F67" s="36"/>
      <c r="G67" s="44"/>
      <c r="H67" s="38"/>
      <c r="I67" s="38"/>
      <c r="J67" s="38"/>
      <c r="K67" s="38"/>
      <c r="L67" s="38"/>
      <c r="M67" s="38"/>
      <c r="N67" s="38"/>
      <c r="O67" s="38"/>
      <c r="P67" s="39"/>
      <c r="Q67" s="40"/>
      <c r="R67" s="41"/>
      <c r="S67" s="42"/>
      <c r="T67" s="43"/>
    </row>
    <row r="68" spans="2:21">
      <c r="B68" s="4"/>
      <c r="C68" s="4"/>
      <c r="D68" s="4"/>
      <c r="E68" s="5"/>
      <c r="F68" s="5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6"/>
      <c r="S68" s="6"/>
    </row>
    <row r="69" spans="2:21">
      <c r="B69" s="3" t="s">
        <v>14</v>
      </c>
      <c r="C69" s="11">
        <v>42319</v>
      </c>
      <c r="D69" s="11"/>
      <c r="E69" s="5" t="s">
        <v>41</v>
      </c>
      <c r="F69" s="5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6"/>
      <c r="S69" s="6"/>
    </row>
    <row r="70" spans="2:21">
      <c r="D70">
        <v>1</v>
      </c>
      <c r="E70" t="s">
        <v>42</v>
      </c>
      <c r="P70" t="s">
        <v>76</v>
      </c>
    </row>
    <row r="71" spans="2:21">
      <c r="B71" s="26" t="s">
        <v>20</v>
      </c>
      <c r="D71">
        <v>2</v>
      </c>
      <c r="E71" t="s">
        <v>44</v>
      </c>
      <c r="P71" t="s">
        <v>59</v>
      </c>
    </row>
    <row r="72" spans="2:21">
      <c r="B72" t="s">
        <v>21</v>
      </c>
      <c r="D72">
        <v>3</v>
      </c>
      <c r="E72" t="s">
        <v>45</v>
      </c>
      <c r="P72" t="s">
        <v>60</v>
      </c>
    </row>
    <row r="73" spans="2:21">
      <c r="B73" t="s">
        <v>22</v>
      </c>
      <c r="D73">
        <v>4</v>
      </c>
      <c r="E73" t="s">
        <v>46</v>
      </c>
      <c r="P73" t="s">
        <v>75</v>
      </c>
    </row>
    <row r="74" spans="2:21">
      <c r="B74" t="s">
        <v>23</v>
      </c>
      <c r="D74">
        <v>5</v>
      </c>
      <c r="E74" t="s">
        <v>48</v>
      </c>
      <c r="P74" t="s">
        <v>7</v>
      </c>
    </row>
    <row r="75" spans="2:21">
      <c r="B75" t="s">
        <v>24</v>
      </c>
      <c r="D75">
        <v>6</v>
      </c>
      <c r="E75" t="s">
        <v>49</v>
      </c>
      <c r="P75" t="s">
        <v>61</v>
      </c>
    </row>
    <row r="76" spans="2:21">
      <c r="B76" t="s">
        <v>25</v>
      </c>
      <c r="D76">
        <v>7</v>
      </c>
      <c r="E76" t="s">
        <v>47</v>
      </c>
      <c r="P76" t="s">
        <v>62</v>
      </c>
    </row>
    <row r="77" spans="2:21">
      <c r="B77" t="s">
        <v>26</v>
      </c>
      <c r="D77">
        <v>8</v>
      </c>
      <c r="E77" t="s">
        <v>50</v>
      </c>
      <c r="P77" t="s">
        <v>64</v>
      </c>
    </row>
    <row r="78" spans="2:21">
      <c r="B78" t="s">
        <v>27</v>
      </c>
      <c r="D78">
        <v>9</v>
      </c>
      <c r="E78" t="s">
        <v>51</v>
      </c>
      <c r="P78" t="s">
        <v>63</v>
      </c>
    </row>
    <row r="79" spans="2:21">
      <c r="B79" t="s">
        <v>33</v>
      </c>
    </row>
  </sheetData>
  <mergeCells count="139">
    <mergeCell ref="S42:S43"/>
    <mergeCell ref="F44:F45"/>
    <mergeCell ref="G44:G45"/>
    <mergeCell ref="S44:S45"/>
    <mergeCell ref="S38:S39"/>
    <mergeCell ref="F40:F41"/>
    <mergeCell ref="G40:G41"/>
    <mergeCell ref="S40:S41"/>
    <mergeCell ref="S30:S31"/>
    <mergeCell ref="S36:S37"/>
    <mergeCell ref="G34:G35"/>
    <mergeCell ref="S7:S8"/>
    <mergeCell ref="S9:S10"/>
    <mergeCell ref="G9:G10"/>
    <mergeCell ref="G7:G8"/>
    <mergeCell ref="S17:S18"/>
    <mergeCell ref="B30:B33"/>
    <mergeCell ref="C30:C33"/>
    <mergeCell ref="D30:D33"/>
    <mergeCell ref="G32:G33"/>
    <mergeCell ref="G30:G31"/>
    <mergeCell ref="F30:F31"/>
    <mergeCell ref="F32:F33"/>
    <mergeCell ref="B26:B29"/>
    <mergeCell ref="S22:S23"/>
    <mergeCell ref="S24:S25"/>
    <mergeCell ref="S28:S29"/>
    <mergeCell ref="S26:S27"/>
    <mergeCell ref="S32:S33"/>
    <mergeCell ref="B22:B25"/>
    <mergeCell ref="G22:G23"/>
    <mergeCell ref="B19:B21"/>
    <mergeCell ref="C19:C21"/>
    <mergeCell ref="D19:D21"/>
    <mergeCell ref="C26:C29"/>
    <mergeCell ref="S58:S59"/>
    <mergeCell ref="S60:S61"/>
    <mergeCell ref="S34:S35"/>
    <mergeCell ref="B1:R1"/>
    <mergeCell ref="F22:F23"/>
    <mergeCell ref="F24:F25"/>
    <mergeCell ref="F17:F18"/>
    <mergeCell ref="F15:F16"/>
    <mergeCell ref="F11:F12"/>
    <mergeCell ref="F13:F14"/>
    <mergeCell ref="C22:C25"/>
    <mergeCell ref="D22:D25"/>
    <mergeCell ref="G17:G18"/>
    <mergeCell ref="G15:G16"/>
    <mergeCell ref="G13:G14"/>
    <mergeCell ref="G24:G25"/>
    <mergeCell ref="B34:B37"/>
    <mergeCell ref="C34:C37"/>
    <mergeCell ref="D34:D37"/>
    <mergeCell ref="F34:F35"/>
    <mergeCell ref="F58:F59"/>
    <mergeCell ref="B58:B61"/>
    <mergeCell ref="C58:C61"/>
    <mergeCell ref="D58:D61"/>
    <mergeCell ref="A20:A21"/>
    <mergeCell ref="T20:T21"/>
    <mergeCell ref="B3:B6"/>
    <mergeCell ref="B7:B18"/>
    <mergeCell ref="C3:C6"/>
    <mergeCell ref="D3:D6"/>
    <mergeCell ref="C11:C18"/>
    <mergeCell ref="C7:C10"/>
    <mergeCell ref="D7:D10"/>
    <mergeCell ref="D11:D14"/>
    <mergeCell ref="S20:S21"/>
    <mergeCell ref="S11:S12"/>
    <mergeCell ref="S15:S16"/>
    <mergeCell ref="S13:S14"/>
    <mergeCell ref="G5:G6"/>
    <mergeCell ref="G3:G4"/>
    <mergeCell ref="G11:G12"/>
    <mergeCell ref="D15:D18"/>
    <mergeCell ref="F3:F4"/>
    <mergeCell ref="F5:F6"/>
    <mergeCell ref="S3:S4"/>
    <mergeCell ref="S5:S6"/>
    <mergeCell ref="F9:F10"/>
    <mergeCell ref="F7:F8"/>
    <mergeCell ref="F60:F61"/>
    <mergeCell ref="F36:F37"/>
    <mergeCell ref="B38:B41"/>
    <mergeCell ref="C38:C41"/>
    <mergeCell ref="D38:D41"/>
    <mergeCell ref="F38:F39"/>
    <mergeCell ref="B42:B45"/>
    <mergeCell ref="C42:C45"/>
    <mergeCell ref="G60:G61"/>
    <mergeCell ref="G58:G59"/>
    <mergeCell ref="G36:G37"/>
    <mergeCell ref="G26:G27"/>
    <mergeCell ref="G38:G39"/>
    <mergeCell ref="D42:D45"/>
    <mergeCell ref="F42:F43"/>
    <mergeCell ref="G42:G43"/>
    <mergeCell ref="B54:B57"/>
    <mergeCell ref="C54:C57"/>
    <mergeCell ref="D54:D57"/>
    <mergeCell ref="F54:F55"/>
    <mergeCell ref="G54:G55"/>
    <mergeCell ref="F28:F29"/>
    <mergeCell ref="F26:F27"/>
    <mergeCell ref="D26:D29"/>
    <mergeCell ref="G28:G29"/>
    <mergeCell ref="S54:S55"/>
    <mergeCell ref="F56:F57"/>
    <mergeCell ref="G56:G57"/>
    <mergeCell ref="S56:S57"/>
    <mergeCell ref="B46:B49"/>
    <mergeCell ref="C46:C49"/>
    <mergeCell ref="D46:D49"/>
    <mergeCell ref="F46:F47"/>
    <mergeCell ref="G46:G47"/>
    <mergeCell ref="S46:S47"/>
    <mergeCell ref="F48:F49"/>
    <mergeCell ref="G48:G49"/>
    <mergeCell ref="S48:S49"/>
    <mergeCell ref="D50:D53"/>
    <mergeCell ref="B50:B53"/>
    <mergeCell ref="C50:C53"/>
    <mergeCell ref="F50:F51"/>
    <mergeCell ref="G50:G51"/>
    <mergeCell ref="S50:S51"/>
    <mergeCell ref="F52:F53"/>
    <mergeCell ref="G52:G53"/>
    <mergeCell ref="S52:S53"/>
    <mergeCell ref="B62:B65"/>
    <mergeCell ref="C62:C65"/>
    <mergeCell ref="D62:D65"/>
    <mergeCell ref="F62:F63"/>
    <mergeCell ref="G62:G63"/>
    <mergeCell ref="S62:S63"/>
    <mergeCell ref="F64:F65"/>
    <mergeCell ref="G64:G65"/>
    <mergeCell ref="S64:S65"/>
  </mergeCells>
  <pageMargins left="0.7" right="0.7" top="0.75" bottom="0.75" header="0.3" footer="0.3"/>
  <pageSetup scale="83" orientation="landscape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1025" r:id="rId4">
          <objectPr defaultSize="0" r:id="rId5">
            <anchor moveWithCells="1">
              <from>
                <xdr:col>20</xdr:col>
                <xdr:colOff>0</xdr:colOff>
                <xdr:row>0</xdr:row>
                <xdr:rowOff>0</xdr:rowOff>
              </from>
              <to>
                <xdr:col>20</xdr:col>
                <xdr:colOff>923925</xdr:colOff>
                <xdr:row>1</xdr:row>
                <xdr:rowOff>152400</xdr:rowOff>
              </to>
            </anchor>
          </objectPr>
        </oleObject>
      </mc:Choice>
      <mc:Fallback>
        <oleObject progId="Acrobat Document" dvAspect="DVASPECT_ICON" shapeId="1025" r:id="rId4"/>
      </mc:Fallback>
    </mc:AlternateContent>
    <mc:AlternateContent xmlns:mc="http://schemas.openxmlformats.org/markup-compatibility/2006">
      <mc:Choice Requires="x14">
        <oleObject progId="Acrobat Document" dvAspect="DVASPECT_ICON" shapeId="1026" r:id="rId6">
          <objectPr defaultSize="0" r:id="rId7">
            <anchor moveWithCells="1">
              <from>
                <xdr:col>21</xdr:col>
                <xdr:colOff>371475</xdr:colOff>
                <xdr:row>0</xdr:row>
                <xdr:rowOff>0</xdr:rowOff>
              </from>
              <to>
                <xdr:col>23</xdr:col>
                <xdr:colOff>76200</xdr:colOff>
                <xdr:row>1</xdr:row>
                <xdr:rowOff>152400</xdr:rowOff>
              </to>
            </anchor>
          </objectPr>
        </oleObject>
      </mc:Choice>
      <mc:Fallback>
        <oleObject progId="Acrobat Document" dvAspect="DVASPECT_ICON" shapeId="1026" r:id="rId6"/>
      </mc:Fallback>
    </mc:AlternateContent>
    <mc:AlternateContent xmlns:mc="http://schemas.openxmlformats.org/markup-compatibility/2006">
      <mc:Choice Requires="x14">
        <oleObject progId="Acrobat Document" dvAspect="DVASPECT_ICON" shapeId="1027" r:id="rId8">
          <objectPr defaultSize="0" r:id="rId9">
            <anchor moveWithCells="1">
              <from>
                <xdr:col>20</xdr:col>
                <xdr:colOff>9525</xdr:colOff>
                <xdr:row>1</xdr:row>
                <xdr:rowOff>180975</xdr:rowOff>
              </from>
              <to>
                <xdr:col>20</xdr:col>
                <xdr:colOff>923925</xdr:colOff>
                <xdr:row>2</xdr:row>
                <xdr:rowOff>314325</xdr:rowOff>
              </to>
            </anchor>
          </objectPr>
        </oleObject>
      </mc:Choice>
      <mc:Fallback>
        <oleObject progId="Acrobat Document" dvAspect="DVASPECT_ICON" shapeId="1027" r:id="rId8"/>
      </mc:Fallback>
    </mc:AlternateContent>
    <mc:AlternateContent xmlns:mc="http://schemas.openxmlformats.org/markup-compatibility/2006">
      <mc:Choice Requires="x14">
        <oleObject progId="Acrobat Document" dvAspect="DVASPECT_ICON" shapeId="1028" r:id="rId10">
          <objectPr defaultSize="0" r:id="rId11">
            <anchor moveWithCells="1">
              <from>
                <xdr:col>21</xdr:col>
                <xdr:colOff>381000</xdr:colOff>
                <xdr:row>1</xdr:row>
                <xdr:rowOff>190500</xdr:rowOff>
              </from>
              <to>
                <xdr:col>23</xdr:col>
                <xdr:colOff>76200</xdr:colOff>
                <xdr:row>2</xdr:row>
                <xdr:rowOff>323850</xdr:rowOff>
              </to>
            </anchor>
          </objectPr>
        </oleObject>
      </mc:Choice>
      <mc:Fallback>
        <oleObject progId="Acrobat Document" dvAspect="DVASPECT_ICON" shapeId="1028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9"/>
  <sheetViews>
    <sheetView showGridLines="0" topLeftCell="D11" zoomScaleNormal="100" zoomScaleSheetLayoutView="150" zoomScalePageLayoutView="85" workbookViewId="0">
      <selection activeCell="G22" sqref="G22"/>
    </sheetView>
  </sheetViews>
  <sheetFormatPr defaultColWidth="10" defaultRowHeight="12.75"/>
  <cols>
    <col min="1" max="1" width="12.7109375" style="185" hidden="1" customWidth="1"/>
    <col min="2" max="2" width="21.140625" style="185" hidden="1" customWidth="1"/>
    <col min="3" max="3" width="6.7109375" style="185" hidden="1" customWidth="1"/>
    <col min="4" max="4" width="37.7109375" style="185" customWidth="1"/>
    <col min="5" max="5" width="8.28515625" style="186" customWidth="1"/>
    <col min="6" max="6" width="7.28515625" style="186" customWidth="1"/>
    <col min="7" max="7" width="8.28515625" style="186" customWidth="1"/>
    <col min="8" max="8" width="7.28515625" style="186" customWidth="1"/>
    <col min="9" max="9" width="8.28515625" style="185" customWidth="1"/>
    <col min="10" max="12" width="8.7109375" style="185" customWidth="1"/>
    <col min="13" max="13" width="8" style="185" customWidth="1"/>
    <col min="14" max="14" width="7.28515625" style="185" customWidth="1"/>
    <col min="15" max="16" width="6.7109375" style="185" customWidth="1"/>
    <col min="17" max="18" width="9" style="185" customWidth="1"/>
    <col min="19" max="16384" width="10" style="185"/>
  </cols>
  <sheetData>
    <row r="1" spans="4:18" ht="35.25">
      <c r="D1" s="417" t="s">
        <v>200</v>
      </c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</row>
    <row r="2" spans="4:18">
      <c r="D2" s="317"/>
      <c r="E2" s="317"/>
      <c r="F2" s="317"/>
      <c r="G2" s="317"/>
      <c r="H2" s="317"/>
      <c r="I2" s="316"/>
      <c r="J2" s="315"/>
      <c r="K2" s="315"/>
      <c r="L2" s="315"/>
      <c r="M2" s="314"/>
      <c r="N2" s="314"/>
      <c r="O2" s="313"/>
      <c r="P2" s="312"/>
      <c r="Q2" s="186"/>
      <c r="R2" s="186"/>
    </row>
    <row r="3" spans="4:18">
      <c r="D3" s="311" t="s">
        <v>199</v>
      </c>
      <c r="E3" s="299"/>
      <c r="F3" s="299"/>
      <c r="G3" s="299"/>
      <c r="H3" s="299"/>
      <c r="I3" s="296"/>
      <c r="J3" s="295"/>
      <c r="K3" s="295"/>
      <c r="L3" s="295"/>
      <c r="M3" s="294"/>
      <c r="N3" s="294"/>
      <c r="O3" s="293"/>
      <c r="P3" s="292"/>
      <c r="Q3" s="211"/>
      <c r="R3" s="211"/>
    </row>
    <row r="4" spans="4:18">
      <c r="D4" s="304" t="s">
        <v>198</v>
      </c>
      <c r="E4" s="304"/>
      <c r="F4" s="310" t="s">
        <v>197</v>
      </c>
      <c r="G4" s="302"/>
      <c r="H4" s="302"/>
      <c r="I4" s="299"/>
      <c r="J4" s="422"/>
      <c r="K4" s="295"/>
      <c r="L4" s="295"/>
      <c r="M4" s="423" t="s">
        <v>196</v>
      </c>
      <c r="N4" s="424"/>
      <c r="O4" s="424" t="s">
        <v>195</v>
      </c>
      <c r="P4" s="424"/>
      <c r="Q4" s="424" t="s">
        <v>194</v>
      </c>
      <c r="R4" s="425"/>
    </row>
    <row r="5" spans="4:18">
      <c r="D5" s="304" t="s">
        <v>193</v>
      </c>
      <c r="E5" s="304"/>
      <c r="F5" s="309" t="s">
        <v>192</v>
      </c>
      <c r="G5" s="302"/>
      <c r="H5" s="302"/>
      <c r="I5" s="299"/>
      <c r="J5" s="422"/>
      <c r="K5" s="295"/>
      <c r="L5" s="295"/>
      <c r="M5" s="426" t="s">
        <v>191</v>
      </c>
      <c r="N5" s="404"/>
      <c r="O5" s="404" t="s">
        <v>190</v>
      </c>
      <c r="P5" s="404"/>
      <c r="Q5" s="404" t="s">
        <v>189</v>
      </c>
      <c r="R5" s="405"/>
    </row>
    <row r="6" spans="4:18">
      <c r="D6" s="304" t="s">
        <v>188</v>
      </c>
      <c r="E6" s="304"/>
      <c r="F6" s="308" t="s">
        <v>187</v>
      </c>
      <c r="G6" s="302"/>
      <c r="H6" s="302"/>
      <c r="I6" s="299"/>
      <c r="J6" s="299"/>
      <c r="K6" s="299"/>
      <c r="L6" s="299"/>
      <c r="M6" s="294"/>
      <c r="N6" s="294"/>
      <c r="O6" s="294"/>
      <c r="P6" s="307"/>
      <c r="Q6" s="211"/>
      <c r="R6" s="211"/>
    </row>
    <row r="7" spans="4:18">
      <c r="D7" s="304" t="s">
        <v>186</v>
      </c>
      <c r="E7" s="304"/>
      <c r="F7" s="305" t="s">
        <v>185</v>
      </c>
      <c r="G7" s="302"/>
      <c r="H7" s="302"/>
      <c r="I7" s="296"/>
      <c r="J7" s="299"/>
      <c r="K7" s="299"/>
      <c r="L7" s="299"/>
      <c r="M7" s="306" t="s">
        <v>184</v>
      </c>
      <c r="N7" s="306"/>
      <c r="O7" s="306"/>
      <c r="P7" s="306"/>
      <c r="Q7" s="306"/>
      <c r="R7" s="306"/>
    </row>
    <row r="8" spans="4:18" ht="12.75" customHeight="1">
      <c r="D8" s="304" t="s">
        <v>183</v>
      </c>
      <c r="E8" s="304"/>
      <c r="F8" s="305" t="s">
        <v>182</v>
      </c>
      <c r="G8" s="302"/>
      <c r="H8" s="302"/>
      <c r="I8" s="296"/>
      <c r="J8" s="299"/>
      <c r="K8" s="299"/>
      <c r="L8" s="299"/>
      <c r="M8" s="406" t="s">
        <v>181</v>
      </c>
      <c r="N8" s="406" t="s">
        <v>180</v>
      </c>
      <c r="O8" s="406" t="s">
        <v>179</v>
      </c>
      <c r="P8" s="406" t="s">
        <v>178</v>
      </c>
      <c r="Q8" s="406" t="s">
        <v>177</v>
      </c>
      <c r="R8" s="416" t="s">
        <v>176</v>
      </c>
    </row>
    <row r="9" spans="4:18">
      <c r="D9" s="304" t="s">
        <v>175</v>
      </c>
      <c r="E9" s="304"/>
      <c r="F9" s="303" t="s">
        <v>174</v>
      </c>
      <c r="G9" s="302"/>
      <c r="H9" s="302"/>
      <c r="I9" s="296"/>
      <c r="J9" s="299"/>
      <c r="K9" s="299"/>
      <c r="L9" s="299"/>
      <c r="M9" s="406"/>
      <c r="N9" s="406"/>
      <c r="O9" s="406"/>
      <c r="P9" s="406"/>
      <c r="Q9" s="406"/>
      <c r="R9" s="416"/>
    </row>
    <row r="10" spans="4:18">
      <c r="D10" s="304" t="s">
        <v>173</v>
      </c>
      <c r="E10" s="304"/>
      <c r="F10" s="303" t="s">
        <v>172</v>
      </c>
      <c r="G10" s="302"/>
      <c r="H10" s="302"/>
      <c r="I10" s="296"/>
      <c r="J10" s="299"/>
      <c r="K10" s="299"/>
      <c r="L10" s="299"/>
      <c r="M10" s="301">
        <v>5</v>
      </c>
      <c r="N10" s="301">
        <v>2</v>
      </c>
      <c r="O10" s="301">
        <v>1</v>
      </c>
      <c r="P10" s="301">
        <v>2</v>
      </c>
      <c r="Q10" s="301" t="s">
        <v>171</v>
      </c>
      <c r="R10" s="300" t="s">
        <v>170</v>
      </c>
    </row>
    <row r="11" spans="4:18">
      <c r="D11" s="299"/>
      <c r="E11" s="299"/>
      <c r="F11" s="299"/>
      <c r="G11" s="299"/>
      <c r="H11" s="299"/>
      <c r="I11" s="296"/>
      <c r="J11" s="295"/>
      <c r="K11" s="295"/>
      <c r="L11" s="295"/>
      <c r="M11" s="294"/>
      <c r="N11" s="294"/>
      <c r="O11" s="293"/>
      <c r="P11" s="292"/>
      <c r="Q11" s="211"/>
      <c r="R11" s="211"/>
    </row>
    <row r="12" spans="4:18">
      <c r="D12" s="298" t="s">
        <v>169</v>
      </c>
      <c r="E12" s="296"/>
      <c r="F12" s="296"/>
      <c r="G12" s="297"/>
      <c r="H12" s="296"/>
      <c r="I12" s="296"/>
      <c r="J12" s="295"/>
      <c r="K12" s="295"/>
      <c r="L12" s="295"/>
      <c r="M12" s="294"/>
      <c r="N12" s="294"/>
      <c r="O12" s="293"/>
      <c r="P12" s="292"/>
      <c r="Q12" s="211"/>
      <c r="R12" s="211"/>
    </row>
    <row r="13" spans="4:18">
      <c r="D13" s="298" t="s">
        <v>168</v>
      </c>
      <c r="E13" s="296"/>
      <c r="F13" s="296"/>
      <c r="G13" s="297"/>
      <c r="H13" s="296"/>
      <c r="I13" s="296"/>
      <c r="J13" s="295"/>
      <c r="K13" s="295"/>
      <c r="L13" s="295"/>
      <c r="M13" s="294"/>
      <c r="N13" s="294"/>
      <c r="O13" s="293"/>
      <c r="P13" s="292"/>
      <c r="Q13" s="211"/>
      <c r="R13" s="211"/>
    </row>
    <row r="14" spans="4:18">
      <c r="D14" s="298" t="s">
        <v>167</v>
      </c>
      <c r="E14" s="296"/>
      <c r="F14" s="296"/>
      <c r="G14" s="297"/>
      <c r="H14" s="296"/>
      <c r="I14" s="296"/>
      <c r="J14" s="295"/>
      <c r="K14" s="295"/>
      <c r="L14" s="295"/>
      <c r="M14" s="294"/>
      <c r="N14" s="294"/>
      <c r="O14" s="293"/>
      <c r="P14" s="292"/>
      <c r="Q14" s="211"/>
      <c r="R14" s="211"/>
    </row>
    <row r="15" spans="4:18">
      <c r="D15" s="298"/>
      <c r="E15" s="296"/>
      <c r="F15" s="296"/>
      <c r="G15" s="297"/>
      <c r="H15" s="296"/>
      <c r="I15" s="296"/>
      <c r="J15" s="295"/>
      <c r="K15" s="295"/>
      <c r="L15" s="295"/>
      <c r="M15" s="294"/>
      <c r="N15" s="294"/>
      <c r="O15" s="293"/>
      <c r="P15" s="292"/>
      <c r="Q15" s="211"/>
      <c r="R15" s="211"/>
    </row>
    <row r="16" spans="4:18" ht="13.5" thickBot="1">
      <c r="D16" s="298" t="s">
        <v>166</v>
      </c>
      <c r="E16" s="296"/>
      <c r="F16" s="296"/>
      <c r="G16" s="297"/>
      <c r="H16" s="296"/>
      <c r="I16" s="296"/>
      <c r="J16" s="295"/>
      <c r="K16" s="295"/>
      <c r="L16" s="295"/>
      <c r="M16" s="294"/>
      <c r="N16" s="294"/>
      <c r="O16" s="293"/>
      <c r="P16" s="292"/>
      <c r="Q16" s="211"/>
      <c r="R16" s="211"/>
    </row>
    <row r="17" spans="1:19" ht="22.5" customHeight="1">
      <c r="D17" s="407"/>
      <c r="E17" s="291">
        <v>0</v>
      </c>
      <c r="F17" s="290" t="s">
        <v>155</v>
      </c>
      <c r="G17" s="289">
        <v>1.5</v>
      </c>
      <c r="H17" s="288" t="s">
        <v>155</v>
      </c>
      <c r="I17" s="289">
        <v>2.75</v>
      </c>
      <c r="J17" s="288" t="s">
        <v>155</v>
      </c>
      <c r="K17" s="287">
        <v>4.2</v>
      </c>
      <c r="L17" s="287" t="s">
        <v>155</v>
      </c>
      <c r="M17" s="409" t="s">
        <v>165</v>
      </c>
      <c r="N17" s="410"/>
      <c r="O17" s="411" t="s">
        <v>164</v>
      </c>
      <c r="P17" s="411" t="s">
        <v>163</v>
      </c>
      <c r="Q17" s="411" t="s">
        <v>162</v>
      </c>
      <c r="R17" s="420" t="s">
        <v>161</v>
      </c>
      <c r="S17" s="185" t="s">
        <v>160</v>
      </c>
    </row>
    <row r="18" spans="1:19" ht="25.5" customHeight="1">
      <c r="D18" s="408"/>
      <c r="E18" s="205" t="s">
        <v>159</v>
      </c>
      <c r="F18" s="204" t="s">
        <v>157</v>
      </c>
      <c r="G18" s="205" t="s">
        <v>159</v>
      </c>
      <c r="H18" s="204" t="s">
        <v>157</v>
      </c>
      <c r="I18" s="205" t="s">
        <v>159</v>
      </c>
      <c r="J18" s="204" t="s">
        <v>157</v>
      </c>
      <c r="K18" s="205" t="s">
        <v>159</v>
      </c>
      <c r="L18" s="204" t="s">
        <v>157</v>
      </c>
      <c r="M18" s="205" t="s">
        <v>158</v>
      </c>
      <c r="N18" s="204" t="s">
        <v>157</v>
      </c>
      <c r="O18" s="412"/>
      <c r="P18" s="412"/>
      <c r="Q18" s="412"/>
      <c r="R18" s="421"/>
    </row>
    <row r="19" spans="1:19">
      <c r="D19" s="286" t="s">
        <v>108</v>
      </c>
      <c r="E19" s="285" t="s">
        <v>156</v>
      </c>
      <c r="F19" s="285" t="s">
        <v>154</v>
      </c>
      <c r="G19" s="285" t="s">
        <v>156</v>
      </c>
      <c r="H19" s="284" t="s">
        <v>154</v>
      </c>
      <c r="I19" s="285" t="s">
        <v>156</v>
      </c>
      <c r="J19" s="284" t="s">
        <v>154</v>
      </c>
      <c r="K19" s="285" t="s">
        <v>156</v>
      </c>
      <c r="L19" s="284" t="s">
        <v>154</v>
      </c>
      <c r="M19" s="285" t="s">
        <v>155</v>
      </c>
      <c r="N19" s="284" t="s">
        <v>154</v>
      </c>
      <c r="O19" s="283" t="s">
        <v>153</v>
      </c>
      <c r="P19" s="283" t="s">
        <v>153</v>
      </c>
      <c r="Q19" s="283" t="s">
        <v>152</v>
      </c>
      <c r="R19" s="283" t="s">
        <v>152</v>
      </c>
    </row>
    <row r="20" spans="1:19" ht="24">
      <c r="D20" s="282" t="s">
        <v>151</v>
      </c>
      <c r="E20" s="281" t="s">
        <v>150</v>
      </c>
      <c r="F20" s="281" t="s">
        <v>149</v>
      </c>
      <c r="G20" s="281" t="s">
        <v>148</v>
      </c>
      <c r="H20" s="281" t="s">
        <v>147</v>
      </c>
      <c r="I20" s="281" t="s">
        <v>146</v>
      </c>
      <c r="J20" s="281" t="s">
        <v>145</v>
      </c>
      <c r="K20" s="281" t="s">
        <v>144</v>
      </c>
      <c r="L20" s="281" t="s">
        <v>143</v>
      </c>
      <c r="M20" s="281" t="s">
        <v>142</v>
      </c>
      <c r="N20" s="281" t="s">
        <v>141</v>
      </c>
      <c r="O20" s="280" t="s">
        <v>140</v>
      </c>
      <c r="P20" s="280" t="s">
        <v>140</v>
      </c>
      <c r="Q20" s="280" t="s">
        <v>140</v>
      </c>
      <c r="R20" s="280" t="s">
        <v>140</v>
      </c>
    </row>
    <row r="21" spans="1:19" ht="15.75" customHeight="1">
      <c r="D21" s="279" t="s">
        <v>105</v>
      </c>
      <c r="E21" s="278" t="s">
        <v>104</v>
      </c>
      <c r="F21" s="278" t="s">
        <v>104</v>
      </c>
      <c r="G21" s="278" t="s">
        <v>104</v>
      </c>
      <c r="H21" s="278" t="s">
        <v>104</v>
      </c>
      <c r="I21" s="278" t="s">
        <v>104</v>
      </c>
      <c r="J21" s="278" t="s">
        <v>104</v>
      </c>
      <c r="K21" s="278" t="s">
        <v>104</v>
      </c>
      <c r="L21" s="278" t="s">
        <v>104</v>
      </c>
      <c r="M21" s="278" t="s">
        <v>104</v>
      </c>
      <c r="N21" s="278" t="s">
        <v>104</v>
      </c>
      <c r="O21" s="277" t="s">
        <v>104</v>
      </c>
      <c r="P21" s="277" t="s">
        <v>104</v>
      </c>
      <c r="Q21" s="277" t="s">
        <v>104</v>
      </c>
      <c r="R21" s="277" t="s">
        <v>104</v>
      </c>
    </row>
    <row r="22" spans="1:19" ht="15.75" customHeight="1">
      <c r="D22" s="275" t="s">
        <v>139</v>
      </c>
      <c r="E22" s="276">
        <v>6200</v>
      </c>
      <c r="F22" s="274">
        <v>10</v>
      </c>
      <c r="G22" s="276">
        <v>4200</v>
      </c>
      <c r="H22" s="276">
        <v>75</v>
      </c>
      <c r="I22" s="276">
        <v>2900</v>
      </c>
      <c r="J22" s="276">
        <v>140</v>
      </c>
      <c r="K22" s="276">
        <v>1500</v>
      </c>
      <c r="L22" s="276">
        <v>200</v>
      </c>
      <c r="M22" s="276"/>
      <c r="N22" s="276">
        <v>250</v>
      </c>
      <c r="O22" s="271" t="s">
        <v>137</v>
      </c>
      <c r="P22" s="271" t="s">
        <v>137</v>
      </c>
      <c r="Q22" s="271" t="s">
        <v>137</v>
      </c>
      <c r="R22" s="270" t="s">
        <v>137</v>
      </c>
    </row>
    <row r="23" spans="1:19">
      <c r="D23" s="275" t="s">
        <v>138</v>
      </c>
      <c r="E23" s="274">
        <v>5200</v>
      </c>
      <c r="F23" s="272"/>
      <c r="G23" s="274">
        <v>3200</v>
      </c>
      <c r="H23" s="272"/>
      <c r="I23" s="274">
        <v>1900</v>
      </c>
      <c r="J23" s="272"/>
      <c r="K23" s="274">
        <v>500</v>
      </c>
      <c r="L23" s="272"/>
      <c r="M23" s="273">
        <v>4.8</v>
      </c>
      <c r="N23" s="272"/>
      <c r="O23" s="271" t="s">
        <v>137</v>
      </c>
      <c r="P23" s="271" t="s">
        <v>137</v>
      </c>
      <c r="Q23" s="271" t="s">
        <v>137</v>
      </c>
      <c r="R23" s="270" t="s">
        <v>137</v>
      </c>
    </row>
    <row r="24" spans="1:19" ht="13.5" thickBot="1">
      <c r="D24" s="269" t="s">
        <v>136</v>
      </c>
      <c r="E24" s="268"/>
      <c r="F24" s="267"/>
      <c r="G24" s="268"/>
      <c r="H24" s="267"/>
      <c r="I24" s="268"/>
      <c r="J24" s="267"/>
      <c r="K24" s="267"/>
      <c r="L24" s="267"/>
      <c r="M24" s="267"/>
      <c r="N24" s="267"/>
      <c r="O24" s="266"/>
      <c r="P24" s="266"/>
      <c r="Q24" s="266"/>
      <c r="R24" s="266"/>
    </row>
    <row r="25" spans="1:19">
      <c r="A25" s="185" t="s">
        <v>135</v>
      </c>
      <c r="B25" s="185" t="s">
        <v>134</v>
      </c>
      <c r="C25" s="260"/>
      <c r="D25" s="253" t="str">
        <f>A25&amp;" "&amp;B25&amp;" "&amp;C25</f>
        <v xml:space="preserve">LLL774A0001 18931210 Rev C0.1 #01 </v>
      </c>
      <c r="E25" s="249">
        <v>5908.6296000000002</v>
      </c>
      <c r="F25" s="252">
        <v>9.1212999999999997</v>
      </c>
      <c r="G25" s="262">
        <v>3849</v>
      </c>
      <c r="H25" s="261">
        <v>68.668000000000006</v>
      </c>
      <c r="I25" s="262">
        <v>2573</v>
      </c>
      <c r="J25" s="261">
        <v>128.07</v>
      </c>
      <c r="K25" s="258">
        <f>(I25-G25)/($I$17-$G$17)*($K$17-$I$17)+I25</f>
        <v>1092.8399999999999</v>
      </c>
      <c r="L25" s="261">
        <v>196.97631999999999</v>
      </c>
      <c r="M25" s="251">
        <f>G25/((G25-I25)/($I$17-$G$17))+$G$17</f>
        <v>5.2705721003134798</v>
      </c>
      <c r="N25" s="250">
        <f>(J25-H25)/($I$17-$G$17)*M25+F25</f>
        <v>259.58731912225704</v>
      </c>
      <c r="O25" s="249">
        <f>2*PI()*G25*$G$17/60</f>
        <v>604.59950618335574</v>
      </c>
      <c r="P25" s="249">
        <f>2*PI()*I25*$I$17/60</f>
        <v>740.97080728793264</v>
      </c>
      <c r="Q25" s="248">
        <f>O25/(12*H25)</f>
        <v>0.73372301773673776</v>
      </c>
      <c r="R25" s="247">
        <f>P25/(12*J25)</f>
        <v>0.48213919945338013</v>
      </c>
      <c r="S25" s="185">
        <v>4.4102653679653596E-2</v>
      </c>
    </row>
    <row r="26" spans="1:19">
      <c r="A26" s="185" t="s">
        <v>133</v>
      </c>
      <c r="B26" s="185" t="s">
        <v>132</v>
      </c>
      <c r="C26" s="260"/>
      <c r="D26" s="246" t="str">
        <f>A26&amp;" "&amp;B26&amp;" "&amp;C26</f>
        <v xml:space="preserve">LLL774A0002 18931210 Rev C0.1 #02 </v>
      </c>
      <c r="E26" s="242">
        <v>5829.3696</v>
      </c>
      <c r="F26" s="245">
        <v>7.9772999999999996</v>
      </c>
      <c r="G26" s="242">
        <v>3884</v>
      </c>
      <c r="H26" s="265">
        <v>67.930000000000007</v>
      </c>
      <c r="I26" s="242">
        <v>2558</v>
      </c>
      <c r="J26" s="265">
        <v>127.527</v>
      </c>
      <c r="K26" s="258">
        <f>(I26-G26)/($I$17-$G$17)*($K$17-$I$17)+I26</f>
        <v>1019.8399999999999</v>
      </c>
      <c r="L26" s="257">
        <v>196.65951999999999</v>
      </c>
      <c r="M26" s="244">
        <f>G26/((G26-I26)/($I$17-$G$17))+$G$17</f>
        <v>5.1613876319758676</v>
      </c>
      <c r="N26" s="243">
        <f>(J26-H26)/($I$17-$G$17)*M26+F26</f>
        <v>254.05987496229261</v>
      </c>
      <c r="O26" s="242">
        <f>2*PI()*G26*$G$17/60</f>
        <v>610.09729332713789</v>
      </c>
      <c r="P26" s="242">
        <f>2*PI()*I26*$I$17/60</f>
        <v>736.65111738924668</v>
      </c>
      <c r="Q26" s="241">
        <f>O26/(12*H26)</f>
        <v>0.74843870323266337</v>
      </c>
      <c r="R26" s="240">
        <f>P26/(12*J26)</f>
        <v>0.48136938150956704</v>
      </c>
      <c r="S26" s="185">
        <v>4.5323129547286026E-2</v>
      </c>
    </row>
    <row r="27" spans="1:19">
      <c r="A27" s="185" t="s">
        <v>131</v>
      </c>
      <c r="B27" s="185" t="s">
        <v>130</v>
      </c>
      <c r="C27" s="260"/>
      <c r="D27" s="246" t="str">
        <f>A27&amp;" "&amp;B27&amp;" "&amp;C27</f>
        <v xml:space="preserve">LLL774A0003 18931210 Rev C0.1 #03 </v>
      </c>
      <c r="E27" s="242">
        <v>5832.9114000000009</v>
      </c>
      <c r="F27" s="245">
        <v>8.1627600000000005</v>
      </c>
      <c r="G27" s="242">
        <v>3890</v>
      </c>
      <c r="H27" s="265">
        <v>67.912000000000006</v>
      </c>
      <c r="I27" s="242">
        <v>2576</v>
      </c>
      <c r="J27" s="265">
        <v>126.36199999999999</v>
      </c>
      <c r="K27" s="258">
        <f>(I27-G27)/($I$17-$G$17)*($K$17-$I$17)+I27</f>
        <v>1051.7599999999998</v>
      </c>
      <c r="L27" s="257">
        <v>194.16399999999999</v>
      </c>
      <c r="M27" s="244">
        <f>G27/((G27-I27)/($I$17-$G$17))+$G$17</f>
        <v>5.2005327245053277</v>
      </c>
      <c r="N27" s="243">
        <f>(J27-H27)/($I$17-$G$17)*M27+F27</f>
        <v>251.33967019786905</v>
      </c>
      <c r="O27" s="242">
        <f>2*PI()*G27*$G$17/60</f>
        <v>611.03977112321468</v>
      </c>
      <c r="P27" s="242">
        <f>2*PI()*I27*$I$17/60</f>
        <v>741.83474526766975</v>
      </c>
      <c r="Q27" s="241">
        <f>O27/(12*H27)</f>
        <v>0.74979357001611724</v>
      </c>
      <c r="R27" s="240">
        <f>P27/(12*J27)</f>
        <v>0.48922589153099144</v>
      </c>
      <c r="S27" s="185">
        <v>4.5151265000000003E-2</v>
      </c>
    </row>
    <row r="28" spans="1:19">
      <c r="A28" s="185" t="s">
        <v>129</v>
      </c>
      <c r="B28" s="185" t="s">
        <v>128</v>
      </c>
      <c r="C28" s="260"/>
      <c r="D28" s="246" t="str">
        <f>A28&amp;" "&amp;B28&amp;" "&amp;C28</f>
        <v xml:space="preserve">LLL774A0004 18931210 Rev C0.1 #04 </v>
      </c>
      <c r="E28" s="242">
        <v>5779.0710000000008</v>
      </c>
      <c r="F28" s="245">
        <v>7.6180199999999996</v>
      </c>
      <c r="G28" s="242">
        <v>3837</v>
      </c>
      <c r="H28" s="265">
        <v>66.853999999999999</v>
      </c>
      <c r="I28" s="242">
        <v>2553</v>
      </c>
      <c r="J28" s="265">
        <v>128.559</v>
      </c>
      <c r="K28" s="258">
        <f>(I28-G28)/($I$17-$G$17)*($K$17-$I$17)+I28</f>
        <v>1063.5599999999997</v>
      </c>
      <c r="L28" s="257">
        <v>200.13679999999999</v>
      </c>
      <c r="M28" s="244">
        <f>G28/((G28-I28)/($I$17-$G$17))+$G$17</f>
        <v>5.2353971962616814</v>
      </c>
      <c r="N28" s="243">
        <f>(J28-H28)/($I$17-$G$17)*M28+F28</f>
        <v>266.05816719626165</v>
      </c>
      <c r="O28" s="242">
        <f>2*PI()*G28*$G$17/60</f>
        <v>602.71455059120171</v>
      </c>
      <c r="P28" s="242">
        <f>2*PI()*I28*$I$17/60</f>
        <v>735.21122075635139</v>
      </c>
      <c r="Q28" s="241">
        <f>O28/(12*H28)</f>
        <v>0.75128208557852649</v>
      </c>
      <c r="R28" s="240">
        <f>P28/(12*J28)</f>
        <v>0.47657185984408673</v>
      </c>
      <c r="S28" s="185">
        <v>4.5599352157966525E-2</v>
      </c>
    </row>
    <row r="29" spans="1:19">
      <c r="A29" s="185" t="s">
        <v>127</v>
      </c>
      <c r="B29" s="185" t="s">
        <v>126</v>
      </c>
      <c r="C29" s="260"/>
      <c r="D29" s="246" t="str">
        <f>A29&amp;" "&amp;B29&amp;" "&amp;C29</f>
        <v xml:space="preserve">LLL774A0005 18931210 Rev C0.1 #05 </v>
      </c>
      <c r="E29" s="242">
        <v>5748.2856000000002</v>
      </c>
      <c r="F29" s="245">
        <v>7.62479</v>
      </c>
      <c r="G29" s="242">
        <v>3793</v>
      </c>
      <c r="H29" s="265">
        <v>77.313000000000002</v>
      </c>
      <c r="I29" s="242">
        <v>2510</v>
      </c>
      <c r="J29" s="265">
        <v>139.92500000000001</v>
      </c>
      <c r="K29" s="258">
        <f>(I29-G29)/($I$17-$G$17)*($K$17-$I$17)+I29</f>
        <v>1021.7199999999996</v>
      </c>
      <c r="L29" s="257">
        <v>212.55492000000004</v>
      </c>
      <c r="M29" s="244">
        <f>G29/((G29-I29)/($I$17-$G$17))+$G$17</f>
        <v>5.1954403741231481</v>
      </c>
      <c r="N29" s="243">
        <f>(J29-H29)/($I$17-$G$17)*M29+F29</f>
        <v>267.86232016367887</v>
      </c>
      <c r="O29" s="242">
        <f>2*PI()*G29*$G$17/60</f>
        <v>595.80304675330433</v>
      </c>
      <c r="P29" s="242">
        <f>2*PI()*I29*$I$17/60</f>
        <v>722.82810971345157</v>
      </c>
      <c r="Q29" s="241">
        <f>O29/(12*H29)</f>
        <v>0.64219799899251984</v>
      </c>
      <c r="R29" s="240">
        <f>P29/(12*J29)</f>
        <v>0.43048544441275177</v>
      </c>
      <c r="S29" s="185">
        <v>4.5178616431451608E-2</v>
      </c>
    </row>
    <row r="30" spans="1:19" ht="12.75" customHeight="1">
      <c r="D30" s="239" t="s">
        <v>118</v>
      </c>
      <c r="E30" s="236">
        <f t="shared" ref="E30:R30" si="0">MAX(E25:E29)</f>
        <v>5908.6296000000002</v>
      </c>
      <c r="F30" s="237">
        <f t="shared" si="0"/>
        <v>9.1212999999999997</v>
      </c>
      <c r="G30" s="236">
        <f t="shared" si="0"/>
        <v>3890</v>
      </c>
      <c r="H30" s="237">
        <f t="shared" si="0"/>
        <v>77.313000000000002</v>
      </c>
      <c r="I30" s="236">
        <f t="shared" si="0"/>
        <v>2576</v>
      </c>
      <c r="J30" s="237">
        <f t="shared" si="0"/>
        <v>139.92500000000001</v>
      </c>
      <c r="K30" s="236">
        <f t="shared" si="0"/>
        <v>1092.8399999999999</v>
      </c>
      <c r="L30" s="237">
        <f t="shared" si="0"/>
        <v>212.55492000000004</v>
      </c>
      <c r="M30" s="238">
        <f t="shared" si="0"/>
        <v>5.2705721003134798</v>
      </c>
      <c r="N30" s="237">
        <f t="shared" si="0"/>
        <v>267.86232016367887</v>
      </c>
      <c r="O30" s="236">
        <f t="shared" si="0"/>
        <v>611.03977112321468</v>
      </c>
      <c r="P30" s="236">
        <f t="shared" si="0"/>
        <v>741.83474526766975</v>
      </c>
      <c r="Q30" s="235">
        <f t="shared" si="0"/>
        <v>0.75128208557852649</v>
      </c>
      <c r="R30" s="234">
        <f t="shared" si="0"/>
        <v>0.48922589153099144</v>
      </c>
    </row>
    <row r="31" spans="1:19">
      <c r="C31" s="260"/>
      <c r="D31" s="239" t="s">
        <v>117</v>
      </c>
      <c r="E31" s="236">
        <f t="shared" ref="E31:R31" si="1">MIN(E25:E29)</f>
        <v>5748.2856000000002</v>
      </c>
      <c r="F31" s="237">
        <f t="shared" si="1"/>
        <v>7.6180199999999996</v>
      </c>
      <c r="G31" s="236">
        <f t="shared" si="1"/>
        <v>3793</v>
      </c>
      <c r="H31" s="237">
        <f t="shared" si="1"/>
        <v>66.853999999999999</v>
      </c>
      <c r="I31" s="236">
        <f t="shared" si="1"/>
        <v>2510</v>
      </c>
      <c r="J31" s="237">
        <f t="shared" si="1"/>
        <v>126.36199999999999</v>
      </c>
      <c r="K31" s="236">
        <f t="shared" si="1"/>
        <v>1019.8399999999999</v>
      </c>
      <c r="L31" s="237">
        <f t="shared" si="1"/>
        <v>194.16399999999999</v>
      </c>
      <c r="M31" s="238">
        <f t="shared" si="1"/>
        <v>5.1613876319758676</v>
      </c>
      <c r="N31" s="237">
        <f t="shared" si="1"/>
        <v>251.33967019786905</v>
      </c>
      <c r="O31" s="236">
        <f t="shared" si="1"/>
        <v>595.80304675330433</v>
      </c>
      <c r="P31" s="236">
        <f t="shared" si="1"/>
        <v>722.82810971345157</v>
      </c>
      <c r="Q31" s="235">
        <f t="shared" si="1"/>
        <v>0.64219799899251984</v>
      </c>
      <c r="R31" s="234">
        <f t="shared" si="1"/>
        <v>0.43048544441275177</v>
      </c>
    </row>
    <row r="32" spans="1:19" s="264" customFormat="1">
      <c r="A32" s="185"/>
      <c r="B32" s="185"/>
      <c r="C32" s="260"/>
      <c r="D32" s="233" t="s">
        <v>116</v>
      </c>
      <c r="E32" s="230">
        <f t="shared" ref="E32:R32" si="2">AVERAGE(E25:E29)</f>
        <v>5819.65344</v>
      </c>
      <c r="F32" s="231">
        <f t="shared" si="2"/>
        <v>8.100833999999999</v>
      </c>
      <c r="G32" s="230">
        <f t="shared" si="2"/>
        <v>3850.6</v>
      </c>
      <c r="H32" s="231">
        <f t="shared" si="2"/>
        <v>69.735399999999998</v>
      </c>
      <c r="I32" s="230">
        <f t="shared" si="2"/>
        <v>2554</v>
      </c>
      <c r="J32" s="231">
        <f t="shared" si="2"/>
        <v>130.08859999999999</v>
      </c>
      <c r="K32" s="230">
        <f t="shared" si="2"/>
        <v>1049.9439999999997</v>
      </c>
      <c r="L32" s="231">
        <f t="shared" si="2"/>
        <v>200.09831199999999</v>
      </c>
      <c r="M32" s="232">
        <f t="shared" si="2"/>
        <v>5.2126660054359011</v>
      </c>
      <c r="N32" s="231">
        <f t="shared" si="2"/>
        <v>259.78147032847181</v>
      </c>
      <c r="O32" s="230">
        <f t="shared" si="2"/>
        <v>604.85083359564283</v>
      </c>
      <c r="P32" s="230">
        <f t="shared" si="2"/>
        <v>735.49920008293043</v>
      </c>
      <c r="Q32" s="229">
        <f t="shared" si="2"/>
        <v>0.72508707511131287</v>
      </c>
      <c r="R32" s="228">
        <f t="shared" si="2"/>
        <v>0.4719583553501554</v>
      </c>
    </row>
    <row r="33" spans="3:18" ht="13.5" thickBot="1">
      <c r="C33" s="260"/>
      <c r="D33" s="227" t="s">
        <v>115</v>
      </c>
      <c r="E33" s="224">
        <f t="shared" ref="E33:R33" si="3">STDEV(E25:E29)</f>
        <v>61.088536853226337</v>
      </c>
      <c r="F33" s="225">
        <f t="shared" si="3"/>
        <v>0.61647659816087097</v>
      </c>
      <c r="G33" s="224">
        <f t="shared" si="3"/>
        <v>39.284857133506286</v>
      </c>
      <c r="H33" s="225">
        <f t="shared" si="3"/>
        <v>4.2850346322987862</v>
      </c>
      <c r="I33" s="224">
        <f t="shared" si="3"/>
        <v>26.448062310876388</v>
      </c>
      <c r="J33" s="225">
        <f t="shared" si="3"/>
        <v>5.5591934936643526</v>
      </c>
      <c r="K33" s="224">
        <f t="shared" si="3"/>
        <v>30.543432682002255</v>
      </c>
      <c r="L33" s="225">
        <f t="shared" si="3"/>
        <v>7.2793672041682527</v>
      </c>
      <c r="M33" s="226">
        <f t="shared" si="3"/>
        <v>4.1663033150800985E-2</v>
      </c>
      <c r="N33" s="225">
        <f t="shared" si="3"/>
        <v>7.2238389257286784</v>
      </c>
      <c r="O33" s="224">
        <f t="shared" si="3"/>
        <v>6.1708509283973738</v>
      </c>
      <c r="P33" s="224">
        <f t="shared" si="3"/>
        <v>7.6164951736073041</v>
      </c>
      <c r="Q33" s="223">
        <f t="shared" si="3"/>
        <v>4.6869676883442186E-2</v>
      </c>
      <c r="R33" s="222">
        <f t="shared" si="3"/>
        <v>2.3620285620209569E-2</v>
      </c>
    </row>
    <row r="34" spans="3:18" ht="13.5" thickBot="1">
      <c r="C34" s="260"/>
      <c r="D34" s="256" t="s">
        <v>125</v>
      </c>
      <c r="E34" s="255"/>
      <c r="F34" s="254"/>
      <c r="G34" s="255"/>
      <c r="H34" s="254"/>
      <c r="I34" s="255"/>
      <c r="J34" s="254"/>
      <c r="K34" s="254"/>
      <c r="L34" s="254"/>
      <c r="M34" s="251"/>
      <c r="N34" s="250"/>
      <c r="O34" s="249"/>
      <c r="P34" s="249"/>
      <c r="Q34" s="248"/>
      <c r="R34" s="247"/>
    </row>
    <row r="35" spans="3:18">
      <c r="C35" s="260"/>
      <c r="D35" s="253" t="s">
        <v>123</v>
      </c>
      <c r="E35" s="249">
        <v>5908.6296000000002</v>
      </c>
      <c r="F35" s="252">
        <v>9.1212999999999997</v>
      </c>
      <c r="G35" s="262">
        <v>3460</v>
      </c>
      <c r="H35" s="263">
        <v>80.346000000000004</v>
      </c>
      <c r="I35" s="262">
        <v>1938</v>
      </c>
      <c r="J35" s="263">
        <v>141.161</v>
      </c>
      <c r="K35" s="262">
        <f t="shared" ref="K35:L39" si="4">(I35-G35)/($I$17-$G$17)*($K$17-$I$17)+I35</f>
        <v>172.48000000000002</v>
      </c>
      <c r="L35" s="261">
        <f t="shared" si="4"/>
        <v>211.70640000000003</v>
      </c>
      <c r="M35" s="251">
        <f>G35/((G35-I35)/($I$17-$G$17))+$G$17</f>
        <v>4.3416557161629434</v>
      </c>
      <c r="N35" s="250">
        <f>(J35-H35)/($I$17-$G$17)*M35+F35</f>
        <v>220.35153390275951</v>
      </c>
      <c r="O35" s="249">
        <f>2*PI()*G35*$G$17/60</f>
        <v>543.4955290710343</v>
      </c>
      <c r="P35" s="249">
        <f>2*PI()*I35*$I$17/60</f>
        <v>558.10393491022671</v>
      </c>
      <c r="Q35" s="248">
        <f>O35/(12*H35)</f>
        <v>0.56370315994888176</v>
      </c>
      <c r="R35" s="247">
        <f>P35/(12*J35)</f>
        <v>0.32947245515771983</v>
      </c>
    </row>
    <row r="36" spans="3:18">
      <c r="C36" s="260"/>
      <c r="D36" s="259" t="s">
        <v>122</v>
      </c>
      <c r="E36" s="242">
        <v>5829.3696</v>
      </c>
      <c r="F36" s="245">
        <v>7.9772999999999996</v>
      </c>
      <c r="G36" s="242">
        <v>3443</v>
      </c>
      <c r="H36" s="245">
        <v>78.683000000000007</v>
      </c>
      <c r="I36" s="242">
        <v>1944</v>
      </c>
      <c r="J36" s="245">
        <v>139.41800000000001</v>
      </c>
      <c r="K36" s="258">
        <f t="shared" si="4"/>
        <v>205.15999999999963</v>
      </c>
      <c r="L36" s="257">
        <f t="shared" si="4"/>
        <v>209.87060000000002</v>
      </c>
      <c r="M36" s="244">
        <f>G36/((G36-I36)/($I$17-$G$17))+$G$17</f>
        <v>4.3710807204803199</v>
      </c>
      <c r="N36" s="243">
        <f>(J36-H36)/($I$17-$G$17)*M36+F36</f>
        <v>220.35937004669779</v>
      </c>
      <c r="O36" s="242">
        <f>2*PI()*G36*$G$17/60</f>
        <v>540.82517531548297</v>
      </c>
      <c r="P36" s="242">
        <f>2*PI()*I36*$I$17/60</f>
        <v>559.83181086970114</v>
      </c>
      <c r="Q36" s="241">
        <f>O36/(12*H36)</f>
        <v>0.57278909814856538</v>
      </c>
      <c r="R36" s="240">
        <f>P36/(12*J36)</f>
        <v>0.3346243017817529</v>
      </c>
    </row>
    <row r="37" spans="3:18">
      <c r="D37" s="259" t="s">
        <v>121</v>
      </c>
      <c r="E37" s="242">
        <v>5832.9114000000009</v>
      </c>
      <c r="F37" s="245">
        <v>8.1627600000000005</v>
      </c>
      <c r="G37" s="242">
        <v>3413</v>
      </c>
      <c r="H37" s="245">
        <v>77.900000000000006</v>
      </c>
      <c r="I37" s="242">
        <v>1920</v>
      </c>
      <c r="J37" s="245">
        <v>139.124</v>
      </c>
      <c r="K37" s="258">
        <f t="shared" si="4"/>
        <v>188.11999999999966</v>
      </c>
      <c r="L37" s="257">
        <f t="shared" si="4"/>
        <v>210.14384000000001</v>
      </c>
      <c r="M37" s="244">
        <f>G37/((G37-I37)/($I$17-$G$17))+$G$17</f>
        <v>4.3575016744809112</v>
      </c>
      <c r="N37" s="243">
        <f>(J37-H37)/($I$17-$G$17)*M37+F37</f>
        <v>221.58970601473541</v>
      </c>
      <c r="O37" s="242">
        <f>2*PI()*G37*$G$17/60</f>
        <v>536.11278633509812</v>
      </c>
      <c r="P37" s="242">
        <f>2*PI()*I37*$I$17/60</f>
        <v>552.92030703180353</v>
      </c>
      <c r="Q37" s="241">
        <f>O37/(12*H37)</f>
        <v>0.57350533411970273</v>
      </c>
      <c r="R37" s="240">
        <f>P37/(12*J37)</f>
        <v>0.33119154317479588</v>
      </c>
    </row>
    <row r="38" spans="3:18">
      <c r="D38" s="259" t="s">
        <v>120</v>
      </c>
      <c r="E38" s="242">
        <v>5779.0710000000008</v>
      </c>
      <c r="F38" s="245">
        <v>7.6180199999999996</v>
      </c>
      <c r="G38" s="242">
        <v>3793</v>
      </c>
      <c r="H38" s="245">
        <v>68.427999999999997</v>
      </c>
      <c r="I38" s="242">
        <v>2510</v>
      </c>
      <c r="J38" s="245">
        <v>129.12799999999999</v>
      </c>
      <c r="K38" s="258">
        <f t="shared" si="4"/>
        <v>1021.7199999999996</v>
      </c>
      <c r="L38" s="257">
        <f t="shared" si="4"/>
        <v>199.53999999999996</v>
      </c>
      <c r="M38" s="244">
        <f>G38/((G38-I38)/($I$17-$G$17))+$G$17</f>
        <v>5.1954403741231481</v>
      </c>
      <c r="N38" s="243">
        <f>(J38-H38)/($I$17-$G$17)*M38+F38</f>
        <v>259.90860456742001</v>
      </c>
      <c r="O38" s="242">
        <f>2*PI()*G38*$G$17/60</f>
        <v>595.80304675330433</v>
      </c>
      <c r="P38" s="242">
        <f>2*PI()*I38*$I$17/60</f>
        <v>722.82810971345157</v>
      </c>
      <c r="Q38" s="241">
        <f>O38/(12*H38)</f>
        <v>0.7255838822720041</v>
      </c>
      <c r="R38" s="240">
        <f>P38/(12*J38)</f>
        <v>0.46648035909682101</v>
      </c>
    </row>
    <row r="39" spans="3:18">
      <c r="D39" s="259" t="s">
        <v>119</v>
      </c>
      <c r="E39" s="242">
        <v>5748.2856000000002</v>
      </c>
      <c r="F39" s="245">
        <v>7.62479</v>
      </c>
      <c r="G39" s="242">
        <v>3312</v>
      </c>
      <c r="H39" s="245">
        <v>78.007000000000005</v>
      </c>
      <c r="I39" s="242">
        <v>1814</v>
      </c>
      <c r="J39" s="245">
        <v>139.96</v>
      </c>
      <c r="K39" s="258">
        <f t="shared" si="4"/>
        <v>76.319999999999709</v>
      </c>
      <c r="L39" s="257">
        <f t="shared" si="4"/>
        <v>211.82548000000003</v>
      </c>
      <c r="M39" s="244">
        <f>G39/((G39-I39)/($I$17-$G$17))+$G$17</f>
        <v>4.2636849132176238</v>
      </c>
      <c r="N39" s="243">
        <f>(J39-H39)/($I$17-$G$17)*M39+F39</f>
        <v>218.94324714285716</v>
      </c>
      <c r="O39" s="242">
        <f>2*PI()*G39*$G$17/60</f>
        <v>520.24774343446973</v>
      </c>
      <c r="P39" s="242">
        <f>2*PI()*I39*$I$17/60</f>
        <v>522.39449841442274</v>
      </c>
      <c r="Q39" s="241">
        <f>O39/(12*H39)</f>
        <v>0.55577036188469164</v>
      </c>
      <c r="R39" s="240">
        <f>P39/(12*J39)</f>
        <v>0.31103797419168738</v>
      </c>
    </row>
    <row r="40" spans="3:18">
      <c r="D40" s="239" t="s">
        <v>118</v>
      </c>
      <c r="E40" s="236">
        <f t="shared" ref="E40:R40" si="5">MAX(E35:E39)</f>
        <v>5908.6296000000002</v>
      </c>
      <c r="F40" s="237">
        <f t="shared" si="5"/>
        <v>9.1212999999999997</v>
      </c>
      <c r="G40" s="236">
        <f t="shared" si="5"/>
        <v>3793</v>
      </c>
      <c r="H40" s="237">
        <f t="shared" si="5"/>
        <v>80.346000000000004</v>
      </c>
      <c r="I40" s="236">
        <f t="shared" si="5"/>
        <v>2510</v>
      </c>
      <c r="J40" s="237">
        <f t="shared" si="5"/>
        <v>141.161</v>
      </c>
      <c r="K40" s="236">
        <f t="shared" si="5"/>
        <v>1021.7199999999996</v>
      </c>
      <c r="L40" s="237">
        <f t="shared" si="5"/>
        <v>211.82548000000003</v>
      </c>
      <c r="M40" s="238">
        <f t="shared" si="5"/>
        <v>5.1954403741231481</v>
      </c>
      <c r="N40" s="237">
        <f t="shared" si="5"/>
        <v>259.90860456742001</v>
      </c>
      <c r="O40" s="236">
        <f t="shared" si="5"/>
        <v>595.80304675330433</v>
      </c>
      <c r="P40" s="236">
        <f t="shared" si="5"/>
        <v>722.82810971345157</v>
      </c>
      <c r="Q40" s="235">
        <f t="shared" si="5"/>
        <v>0.7255838822720041</v>
      </c>
      <c r="R40" s="234">
        <f t="shared" si="5"/>
        <v>0.46648035909682101</v>
      </c>
    </row>
    <row r="41" spans="3:18">
      <c r="D41" s="239" t="s">
        <v>117</v>
      </c>
      <c r="E41" s="236">
        <f t="shared" ref="E41:R41" si="6">MIN(E35:E39)</f>
        <v>5748.2856000000002</v>
      </c>
      <c r="F41" s="237">
        <f t="shared" si="6"/>
        <v>7.6180199999999996</v>
      </c>
      <c r="G41" s="236">
        <f t="shared" si="6"/>
        <v>3312</v>
      </c>
      <c r="H41" s="237">
        <f t="shared" si="6"/>
        <v>68.427999999999997</v>
      </c>
      <c r="I41" s="236">
        <f t="shared" si="6"/>
        <v>1814</v>
      </c>
      <c r="J41" s="237">
        <f t="shared" si="6"/>
        <v>129.12799999999999</v>
      </c>
      <c r="K41" s="236">
        <f t="shared" si="6"/>
        <v>76.319999999999709</v>
      </c>
      <c r="L41" s="237">
        <f t="shared" si="6"/>
        <v>199.53999999999996</v>
      </c>
      <c r="M41" s="238">
        <f t="shared" si="6"/>
        <v>4.2636849132176238</v>
      </c>
      <c r="N41" s="237">
        <f t="shared" si="6"/>
        <v>218.94324714285716</v>
      </c>
      <c r="O41" s="236">
        <f t="shared" si="6"/>
        <v>520.24774343446973</v>
      </c>
      <c r="P41" s="236">
        <f t="shared" si="6"/>
        <v>522.39449841442274</v>
      </c>
      <c r="Q41" s="235">
        <f t="shared" si="6"/>
        <v>0.55577036188469164</v>
      </c>
      <c r="R41" s="234">
        <f t="shared" si="6"/>
        <v>0.31103797419168738</v>
      </c>
    </row>
    <row r="42" spans="3:18">
      <c r="D42" s="233" t="s">
        <v>116</v>
      </c>
      <c r="E42" s="230">
        <f t="shared" ref="E42:R42" si="7">AVERAGE(E35:E39)</f>
        <v>5819.65344</v>
      </c>
      <c r="F42" s="231">
        <f t="shared" si="7"/>
        <v>8.100833999999999</v>
      </c>
      <c r="G42" s="230">
        <f t="shared" si="7"/>
        <v>3484.2</v>
      </c>
      <c r="H42" s="231">
        <f t="shared" si="7"/>
        <v>76.672799999999995</v>
      </c>
      <c r="I42" s="230">
        <f t="shared" si="7"/>
        <v>2025.2</v>
      </c>
      <c r="J42" s="231">
        <f t="shared" si="7"/>
        <v>137.75819999999999</v>
      </c>
      <c r="K42" s="230">
        <f t="shared" si="7"/>
        <v>332.75999999999971</v>
      </c>
      <c r="L42" s="231">
        <f t="shared" si="7"/>
        <v>208.61726400000003</v>
      </c>
      <c r="M42" s="232">
        <f t="shared" si="7"/>
        <v>4.5058726796929891</v>
      </c>
      <c r="N42" s="231">
        <f t="shared" si="7"/>
        <v>228.230492334894</v>
      </c>
      <c r="O42" s="230">
        <f t="shared" si="7"/>
        <v>547.29685618187784</v>
      </c>
      <c r="P42" s="230">
        <f t="shared" si="7"/>
        <v>583.21573218792105</v>
      </c>
      <c r="Q42" s="229">
        <f t="shared" si="7"/>
        <v>0.59827036727476912</v>
      </c>
      <c r="R42" s="228">
        <f t="shared" si="7"/>
        <v>0.35456132668055534</v>
      </c>
    </row>
    <row r="43" spans="3:18" ht="13.5" thickBot="1">
      <c r="D43" s="227" t="s">
        <v>115</v>
      </c>
      <c r="E43" s="224">
        <f t="shared" ref="E43:R43" si="8">STDEV(E35:E39)</f>
        <v>61.088536853226337</v>
      </c>
      <c r="F43" s="225">
        <f t="shared" si="8"/>
        <v>0.61647659816087097</v>
      </c>
      <c r="G43" s="224">
        <f t="shared" si="8"/>
        <v>181.9084934795514</v>
      </c>
      <c r="H43" s="225">
        <f t="shared" si="8"/>
        <v>4.7115851578847678</v>
      </c>
      <c r="I43" s="224">
        <f t="shared" si="8"/>
        <v>276.08911604769969</v>
      </c>
      <c r="J43" s="225">
        <f t="shared" si="8"/>
        <v>4.8869128496424077</v>
      </c>
      <c r="K43" s="224">
        <f t="shared" si="8"/>
        <v>388.36822836066278</v>
      </c>
      <c r="L43" s="225">
        <f t="shared" si="8"/>
        <v>5.1510537336432707</v>
      </c>
      <c r="M43" s="226">
        <f t="shared" si="8"/>
        <v>0.38772043987875848</v>
      </c>
      <c r="N43" s="225">
        <f t="shared" si="8"/>
        <v>17.733360601381889</v>
      </c>
      <c r="O43" s="224">
        <f t="shared" si="8"/>
        <v>28.574119337047307</v>
      </c>
      <c r="P43" s="224">
        <f t="shared" si="8"/>
        <v>79.507957715225857</v>
      </c>
      <c r="Q43" s="223">
        <f t="shared" si="8"/>
        <v>7.1541029005865189E-2</v>
      </c>
      <c r="R43" s="222">
        <f t="shared" si="8"/>
        <v>6.323218177098279E-2</v>
      </c>
    </row>
    <row r="44" spans="3:18" ht="13.5" thickBot="1">
      <c r="D44" s="256" t="s">
        <v>124</v>
      </c>
      <c r="E44" s="255"/>
      <c r="F44" s="254"/>
      <c r="G44" s="255"/>
      <c r="H44" s="254"/>
      <c r="I44" s="255"/>
      <c r="J44" s="254"/>
      <c r="K44" s="254"/>
      <c r="L44" s="254"/>
      <c r="M44" s="251"/>
      <c r="N44" s="250"/>
      <c r="O44" s="249"/>
      <c r="P44" s="249"/>
      <c r="Q44" s="248"/>
      <c r="R44" s="247"/>
    </row>
    <row r="45" spans="3:18">
      <c r="D45" s="253" t="s">
        <v>123</v>
      </c>
      <c r="E45" s="249">
        <f t="shared" ref="E45:L49" si="9">AVERAGE(E25,E35)</f>
        <v>5908.6296000000002</v>
      </c>
      <c r="F45" s="252">
        <f t="shared" si="9"/>
        <v>9.1212999999999997</v>
      </c>
      <c r="G45" s="249">
        <f t="shared" si="9"/>
        <v>3654.5</v>
      </c>
      <c r="H45" s="252">
        <f t="shared" si="9"/>
        <v>74.507000000000005</v>
      </c>
      <c r="I45" s="249">
        <f t="shared" si="9"/>
        <v>2255.5</v>
      </c>
      <c r="J45" s="252">
        <f t="shared" si="9"/>
        <v>134.6155</v>
      </c>
      <c r="K45" s="249">
        <f t="shared" si="9"/>
        <v>632.66</v>
      </c>
      <c r="L45" s="249">
        <f t="shared" si="9"/>
        <v>204.34136000000001</v>
      </c>
      <c r="M45" s="251">
        <f>G45/((G45-I45)/($I$17-$G$17))+$G$17</f>
        <v>4.7652787705503936</v>
      </c>
      <c r="N45" s="250">
        <f>(J45-H45)/($I$17-$G$17)*M45+F45</f>
        <v>238.26830718370263</v>
      </c>
      <c r="O45" s="249">
        <f>2*PI()*G45*$G$17/60</f>
        <v>574.04751762719502</v>
      </c>
      <c r="P45" s="249">
        <f>2*PI()*I45*$I$17/60</f>
        <v>649.53737109907968</v>
      </c>
      <c r="Q45" s="248">
        <f>O45/(12*H45)</f>
        <v>0.64205099031768265</v>
      </c>
      <c r="R45" s="247">
        <f>P45/(12*J45)</f>
        <v>0.40209421840914783</v>
      </c>
    </row>
    <row r="46" spans="3:18">
      <c r="D46" s="246" t="s">
        <v>122</v>
      </c>
      <c r="E46" s="242">
        <f t="shared" si="9"/>
        <v>5829.3696</v>
      </c>
      <c r="F46" s="245">
        <f t="shared" si="9"/>
        <v>7.9772999999999996</v>
      </c>
      <c r="G46" s="242">
        <f t="shared" si="9"/>
        <v>3663.5</v>
      </c>
      <c r="H46" s="245">
        <f t="shared" si="9"/>
        <v>73.3065</v>
      </c>
      <c r="I46" s="242">
        <f t="shared" si="9"/>
        <v>2251</v>
      </c>
      <c r="J46" s="245">
        <f t="shared" si="9"/>
        <v>133.4725</v>
      </c>
      <c r="K46" s="242">
        <f t="shared" si="9"/>
        <v>612.49999999999977</v>
      </c>
      <c r="L46" s="242">
        <f t="shared" si="9"/>
        <v>203.26506000000001</v>
      </c>
      <c r="M46" s="244">
        <f>G46/((G46-I46)/($I$17-$G$17))+$G$17</f>
        <v>4.7420353982300885</v>
      </c>
      <c r="N46" s="243">
        <f>(J46-H46)/($I$17-$G$17)*M46+F46</f>
        <v>236.2247414159292</v>
      </c>
      <c r="O46" s="242">
        <f>2*PI()*G46*$G$17/60</f>
        <v>575.46123432131037</v>
      </c>
      <c r="P46" s="242">
        <f>2*PI()*I46*$I$17/60</f>
        <v>648.24146412947391</v>
      </c>
      <c r="Q46" s="241">
        <f>O46/(12*H46)</f>
        <v>0.65417258851683269</v>
      </c>
      <c r="R46" s="240">
        <f>P46/(12*J46)</f>
        <v>0.40472847973020276</v>
      </c>
    </row>
    <row r="47" spans="3:18">
      <c r="D47" s="246" t="s">
        <v>121</v>
      </c>
      <c r="E47" s="242">
        <f t="shared" si="9"/>
        <v>5832.9114000000009</v>
      </c>
      <c r="F47" s="245">
        <f t="shared" si="9"/>
        <v>8.1627600000000005</v>
      </c>
      <c r="G47" s="242">
        <f t="shared" si="9"/>
        <v>3651.5</v>
      </c>
      <c r="H47" s="245">
        <f t="shared" si="9"/>
        <v>72.906000000000006</v>
      </c>
      <c r="I47" s="242">
        <f t="shared" si="9"/>
        <v>2248</v>
      </c>
      <c r="J47" s="245">
        <f t="shared" si="9"/>
        <v>132.74299999999999</v>
      </c>
      <c r="K47" s="242">
        <f t="shared" si="9"/>
        <v>619.93999999999971</v>
      </c>
      <c r="L47" s="242">
        <f t="shared" si="9"/>
        <v>202.15392</v>
      </c>
      <c r="M47" s="244">
        <f>G47/((G47-I47)/($I$17-$G$17))+$G$17</f>
        <v>4.7521375133594592</v>
      </c>
      <c r="N47" s="243">
        <f>(J47-H47)/($I$17-$G$17)*M47+F47</f>
        <v>235.64568190951192</v>
      </c>
      <c r="O47" s="242">
        <f>2*PI()*G47*$G$17/60</f>
        <v>573.57627872915646</v>
      </c>
      <c r="P47" s="242">
        <f>2*PI()*I47*$I$17/60</f>
        <v>647.37752614973658</v>
      </c>
      <c r="Q47" s="241">
        <f>O47/(12*H47)</f>
        <v>0.65561165373809704</v>
      </c>
      <c r="R47" s="240">
        <f>P47/(12*J47)</f>
        <v>0.4064103356044742</v>
      </c>
    </row>
    <row r="48" spans="3:18">
      <c r="D48" s="246" t="s">
        <v>120</v>
      </c>
      <c r="E48" s="242">
        <f t="shared" si="9"/>
        <v>5779.0710000000008</v>
      </c>
      <c r="F48" s="245">
        <f t="shared" si="9"/>
        <v>7.6180199999999996</v>
      </c>
      <c r="G48" s="242">
        <f t="shared" si="9"/>
        <v>3815</v>
      </c>
      <c r="H48" s="245">
        <f t="shared" si="9"/>
        <v>67.640999999999991</v>
      </c>
      <c r="I48" s="242">
        <f t="shared" si="9"/>
        <v>2531.5</v>
      </c>
      <c r="J48" s="245">
        <f t="shared" si="9"/>
        <v>128.84350000000001</v>
      </c>
      <c r="K48" s="242">
        <f t="shared" si="9"/>
        <v>1042.6399999999996</v>
      </c>
      <c r="L48" s="242">
        <f t="shared" si="9"/>
        <v>199.83839999999998</v>
      </c>
      <c r="M48" s="244">
        <f>G48/((G48-I48)/($I$17-$G$17))+$G$17</f>
        <v>5.2154265679781844</v>
      </c>
      <c r="N48" s="243">
        <f>(J48-H48)/($I$17-$G$17)*M48+F48</f>
        <v>262.97573562134789</v>
      </c>
      <c r="O48" s="242">
        <f>2*PI()*G48*$G$17/60</f>
        <v>599.25879867225308</v>
      </c>
      <c r="P48" s="242">
        <f>2*PI()*I48*$I$17/60</f>
        <v>729.01966523490148</v>
      </c>
      <c r="Q48" s="241">
        <f>O48/(12*H48)</f>
        <v>0.73828348520405918</v>
      </c>
      <c r="R48" s="240">
        <f>P48/(12*J48)</f>
        <v>0.47151496792290742</v>
      </c>
    </row>
    <row r="49" spans="4:18">
      <c r="D49" s="246" t="s">
        <v>119</v>
      </c>
      <c r="E49" s="242">
        <f t="shared" si="9"/>
        <v>5748.2856000000002</v>
      </c>
      <c r="F49" s="245">
        <f t="shared" si="9"/>
        <v>7.62479</v>
      </c>
      <c r="G49" s="242">
        <f t="shared" si="9"/>
        <v>3552.5</v>
      </c>
      <c r="H49" s="245">
        <f t="shared" si="9"/>
        <v>77.66</v>
      </c>
      <c r="I49" s="242">
        <f t="shared" si="9"/>
        <v>2162</v>
      </c>
      <c r="J49" s="245">
        <f t="shared" si="9"/>
        <v>139.9425</v>
      </c>
      <c r="K49" s="242">
        <f t="shared" si="9"/>
        <v>549.01999999999964</v>
      </c>
      <c r="L49" s="242">
        <f t="shared" si="9"/>
        <v>212.19020000000003</v>
      </c>
      <c r="M49" s="244">
        <f>G49/((G49-I49)/($I$17-$G$17))+$G$17</f>
        <v>4.6935454872348075</v>
      </c>
      <c r="N49" s="243">
        <f>(J49-H49)/($I$17-$G$17)*M49+F49</f>
        <v>241.48538744696151</v>
      </c>
      <c r="O49" s="242">
        <f>2*PI()*G49*$G$17/60</f>
        <v>558.02539509388703</v>
      </c>
      <c r="P49" s="242">
        <f>2*PI()*I49*$I$17/60</f>
        <v>622.61130406393727</v>
      </c>
      <c r="Q49" s="241">
        <f>O49/(12*H49)</f>
        <v>0.59879109268380015</v>
      </c>
      <c r="R49" s="240">
        <f>P49/(12*J49)</f>
        <v>0.37075424076789709</v>
      </c>
    </row>
    <row r="50" spans="4:18">
      <c r="D50" s="239" t="s">
        <v>118</v>
      </c>
      <c r="E50" s="236">
        <f t="shared" ref="E50:R50" si="10">MAX(E45:E49)</f>
        <v>5908.6296000000002</v>
      </c>
      <c r="F50" s="237">
        <f t="shared" si="10"/>
        <v>9.1212999999999997</v>
      </c>
      <c r="G50" s="236">
        <f t="shared" si="10"/>
        <v>3815</v>
      </c>
      <c r="H50" s="237">
        <f t="shared" si="10"/>
        <v>77.66</v>
      </c>
      <c r="I50" s="236">
        <f t="shared" si="10"/>
        <v>2531.5</v>
      </c>
      <c r="J50" s="237">
        <f t="shared" si="10"/>
        <v>139.9425</v>
      </c>
      <c r="K50" s="236">
        <f t="shared" si="10"/>
        <v>1042.6399999999996</v>
      </c>
      <c r="L50" s="237">
        <f t="shared" si="10"/>
        <v>212.19020000000003</v>
      </c>
      <c r="M50" s="238">
        <f t="shared" si="10"/>
        <v>5.2154265679781844</v>
      </c>
      <c r="N50" s="237">
        <f t="shared" si="10"/>
        <v>262.97573562134789</v>
      </c>
      <c r="O50" s="236">
        <f t="shared" si="10"/>
        <v>599.25879867225308</v>
      </c>
      <c r="P50" s="236">
        <f t="shared" si="10"/>
        <v>729.01966523490148</v>
      </c>
      <c r="Q50" s="235">
        <f t="shared" si="10"/>
        <v>0.73828348520405918</v>
      </c>
      <c r="R50" s="234">
        <f t="shared" si="10"/>
        <v>0.47151496792290742</v>
      </c>
    </row>
    <row r="51" spans="4:18">
      <c r="D51" s="239" t="s">
        <v>117</v>
      </c>
      <c r="E51" s="236">
        <f t="shared" ref="E51:R51" si="11">MIN(E45:E49)</f>
        <v>5748.2856000000002</v>
      </c>
      <c r="F51" s="237">
        <f t="shared" si="11"/>
        <v>7.6180199999999996</v>
      </c>
      <c r="G51" s="236">
        <f t="shared" si="11"/>
        <v>3552.5</v>
      </c>
      <c r="H51" s="237">
        <f t="shared" si="11"/>
        <v>67.640999999999991</v>
      </c>
      <c r="I51" s="236">
        <f t="shared" si="11"/>
        <v>2162</v>
      </c>
      <c r="J51" s="237">
        <f t="shared" si="11"/>
        <v>128.84350000000001</v>
      </c>
      <c r="K51" s="236">
        <f t="shared" si="11"/>
        <v>549.01999999999964</v>
      </c>
      <c r="L51" s="237">
        <f t="shared" si="11"/>
        <v>199.83839999999998</v>
      </c>
      <c r="M51" s="238">
        <f t="shared" si="11"/>
        <v>4.6935454872348075</v>
      </c>
      <c r="N51" s="237">
        <f t="shared" si="11"/>
        <v>235.64568190951192</v>
      </c>
      <c r="O51" s="236">
        <f t="shared" si="11"/>
        <v>558.02539509388703</v>
      </c>
      <c r="P51" s="236">
        <f t="shared" si="11"/>
        <v>622.61130406393727</v>
      </c>
      <c r="Q51" s="235">
        <f t="shared" si="11"/>
        <v>0.59879109268380015</v>
      </c>
      <c r="R51" s="234">
        <f t="shared" si="11"/>
        <v>0.37075424076789709</v>
      </c>
    </row>
    <row r="52" spans="4:18">
      <c r="D52" s="233" t="s">
        <v>116</v>
      </c>
      <c r="E52" s="230">
        <f t="shared" ref="E52:R52" si="12">AVERAGE(E45:E49)</f>
        <v>5819.65344</v>
      </c>
      <c r="F52" s="231">
        <f t="shared" si="12"/>
        <v>8.100833999999999</v>
      </c>
      <c r="G52" s="230">
        <f t="shared" si="12"/>
        <v>3667.4</v>
      </c>
      <c r="H52" s="231">
        <f t="shared" si="12"/>
        <v>73.204099999999997</v>
      </c>
      <c r="I52" s="230">
        <f t="shared" si="12"/>
        <v>2289.6</v>
      </c>
      <c r="J52" s="231">
        <f t="shared" si="12"/>
        <v>133.92339999999999</v>
      </c>
      <c r="K52" s="230">
        <f t="shared" si="12"/>
        <v>691.35199999999963</v>
      </c>
      <c r="L52" s="231">
        <f t="shared" si="12"/>
        <v>204.357788</v>
      </c>
      <c r="M52" s="232">
        <f t="shared" si="12"/>
        <v>4.8336847474705866</v>
      </c>
      <c r="N52" s="231">
        <f t="shared" si="12"/>
        <v>242.91997071549062</v>
      </c>
      <c r="O52" s="230">
        <f t="shared" si="12"/>
        <v>576.07384488876028</v>
      </c>
      <c r="P52" s="230">
        <f t="shared" si="12"/>
        <v>659.35746613542574</v>
      </c>
      <c r="Q52" s="229">
        <f t="shared" si="12"/>
        <v>0.65778196209209427</v>
      </c>
      <c r="R52" s="228">
        <f t="shared" si="12"/>
        <v>0.4111004484869259</v>
      </c>
    </row>
    <row r="53" spans="4:18" ht="13.5" thickBot="1">
      <c r="D53" s="227" t="s">
        <v>115</v>
      </c>
      <c r="E53" s="224">
        <f t="shared" ref="E53:R53" si="13">STDEV(E45:E49)</f>
        <v>61.088536853226337</v>
      </c>
      <c r="F53" s="225">
        <f t="shared" si="13"/>
        <v>0.61647659816087097</v>
      </c>
      <c r="G53" s="224">
        <f t="shared" si="13"/>
        <v>94.103931905101604</v>
      </c>
      <c r="H53" s="225">
        <f t="shared" si="13"/>
        <v>3.6262937070788985</v>
      </c>
      <c r="I53" s="224">
        <f t="shared" si="13"/>
        <v>140.69532685913913</v>
      </c>
      <c r="J53" s="225">
        <f t="shared" si="13"/>
        <v>4.0034549516636222</v>
      </c>
      <c r="K53" s="224">
        <f t="shared" si="13"/>
        <v>199.01238634818722</v>
      </c>
      <c r="L53" s="225">
        <f t="shared" si="13"/>
        <v>4.685693762797583</v>
      </c>
      <c r="M53" s="226">
        <f t="shared" si="13"/>
        <v>0.21511320395879599</v>
      </c>
      <c r="N53" s="225">
        <f t="shared" si="13"/>
        <v>11.44193036306395</v>
      </c>
      <c r="O53" s="224">
        <f t="shared" si="13"/>
        <v>14.781811057349074</v>
      </c>
      <c r="P53" s="224">
        <f t="shared" si="13"/>
        <v>40.517345481716234</v>
      </c>
      <c r="Q53" s="223">
        <f t="shared" si="13"/>
        <v>5.0560901855626533E-2</v>
      </c>
      <c r="R53" s="222">
        <f t="shared" si="13"/>
        <v>3.6815220904159597E-2</v>
      </c>
    </row>
    <row r="54" spans="4:18">
      <c r="D54" s="221"/>
      <c r="E54" s="216"/>
      <c r="F54" s="215"/>
      <c r="G54" s="216"/>
      <c r="H54" s="215"/>
      <c r="I54" s="216"/>
      <c r="J54" s="215"/>
      <c r="K54" s="216"/>
      <c r="L54" s="215"/>
      <c r="M54" s="220"/>
      <c r="N54" s="219"/>
      <c r="O54" s="218"/>
      <c r="P54" s="218"/>
      <c r="Q54" s="217"/>
      <c r="R54" s="217"/>
    </row>
    <row r="55" spans="4:18" s="213" customFormat="1">
      <c r="D55" s="215"/>
      <c r="E55" s="216"/>
      <c r="F55" s="215"/>
      <c r="G55" s="216"/>
      <c r="H55" s="215"/>
      <c r="I55" s="216"/>
      <c r="J55" s="215"/>
      <c r="K55" s="215"/>
      <c r="L55" s="215"/>
      <c r="M55" s="216"/>
      <c r="N55" s="216"/>
      <c r="O55" s="215"/>
      <c r="P55" s="215"/>
      <c r="Q55" s="214"/>
      <c r="R55" s="214"/>
    </row>
    <row r="56" spans="4:18" s="213" customFormat="1">
      <c r="D56" s="215"/>
      <c r="E56" s="216"/>
      <c r="F56" s="215"/>
      <c r="G56" s="216"/>
      <c r="H56" s="215"/>
      <c r="I56" s="216"/>
      <c r="J56" s="215"/>
      <c r="K56" s="215"/>
      <c r="L56" s="215"/>
      <c r="M56" s="216"/>
      <c r="N56" s="216"/>
      <c r="O56" s="215"/>
      <c r="P56" s="215"/>
      <c r="Q56" s="214"/>
      <c r="R56" s="214"/>
    </row>
    <row r="57" spans="4:18" ht="13.5" thickBot="1">
      <c r="D57" s="212" t="s">
        <v>114</v>
      </c>
      <c r="E57" s="211"/>
      <c r="F57" s="211"/>
      <c r="G57" s="211"/>
      <c r="H57" s="211"/>
      <c r="I57" s="196"/>
      <c r="J57" s="196"/>
      <c r="K57" s="196"/>
      <c r="L57" s="196"/>
      <c r="M57" s="196"/>
      <c r="N57" s="210"/>
      <c r="O57" s="210"/>
      <c r="P57" s="210"/>
      <c r="Q57" s="210"/>
      <c r="R57" s="210"/>
    </row>
    <row r="58" spans="4:18" ht="30" customHeight="1">
      <c r="D58" s="418"/>
      <c r="E58" s="413" t="s">
        <v>113</v>
      </c>
      <c r="F58" s="414"/>
      <c r="G58" s="415"/>
      <c r="H58" s="209" t="s">
        <v>112</v>
      </c>
      <c r="I58" s="208"/>
      <c r="J58" s="207"/>
      <c r="K58" s="207"/>
      <c r="L58" s="207"/>
      <c r="M58" s="207"/>
      <c r="N58" s="207"/>
      <c r="O58" s="207"/>
    </row>
    <row r="59" spans="4:18" ht="24">
      <c r="D59" s="419"/>
      <c r="E59" s="205" t="s">
        <v>111</v>
      </c>
      <c r="F59" s="205" t="s">
        <v>109</v>
      </c>
      <c r="G59" s="204" t="s">
        <v>110</v>
      </c>
      <c r="H59" s="203" t="s">
        <v>109</v>
      </c>
      <c r="I59" s="207"/>
      <c r="J59" s="207"/>
    </row>
    <row r="60" spans="4:18">
      <c r="D60" s="206" t="s">
        <v>108</v>
      </c>
      <c r="E60" s="205" t="s">
        <v>107</v>
      </c>
      <c r="F60" s="205" t="s">
        <v>107</v>
      </c>
      <c r="G60" s="204" t="s">
        <v>107</v>
      </c>
      <c r="H60" s="203" t="s">
        <v>106</v>
      </c>
      <c r="I60" s="202"/>
      <c r="J60" s="202"/>
    </row>
    <row r="61" spans="4:18">
      <c r="D61" s="201" t="s">
        <v>105</v>
      </c>
      <c r="E61" s="200" t="s">
        <v>104</v>
      </c>
      <c r="F61" s="200" t="s">
        <v>104</v>
      </c>
      <c r="G61" s="200" t="s">
        <v>104</v>
      </c>
      <c r="H61" s="199" t="s">
        <v>104</v>
      </c>
      <c r="I61" s="198"/>
      <c r="J61" s="198"/>
    </row>
    <row r="62" spans="4:18">
      <c r="D62" s="195" t="s">
        <v>103</v>
      </c>
      <c r="E62" s="194">
        <v>1.06</v>
      </c>
      <c r="F62" s="194">
        <v>2.09</v>
      </c>
      <c r="G62" s="194">
        <v>5.09</v>
      </c>
      <c r="H62" s="193">
        <v>1.6867E-2</v>
      </c>
      <c r="I62" s="197"/>
      <c r="J62" s="197"/>
    </row>
    <row r="63" spans="4:18">
      <c r="D63" s="195" t="s">
        <v>102</v>
      </c>
      <c r="E63" s="194">
        <v>1.07</v>
      </c>
      <c r="F63" s="194">
        <v>2.12</v>
      </c>
      <c r="G63" s="194">
        <v>5.16</v>
      </c>
      <c r="H63" s="193">
        <v>1.5136E-2</v>
      </c>
      <c r="I63" s="197"/>
      <c r="J63" s="197"/>
    </row>
    <row r="64" spans="4:18">
      <c r="D64" s="195" t="s">
        <v>101</v>
      </c>
      <c r="E64" s="194">
        <v>1.06</v>
      </c>
      <c r="F64" s="194">
        <v>2.09</v>
      </c>
      <c r="G64" s="194">
        <v>5.09</v>
      </c>
      <c r="H64" s="193">
        <v>1.7543E-2</v>
      </c>
      <c r="I64" s="196"/>
      <c r="J64" s="196"/>
    </row>
    <row r="65" spans="4:14">
      <c r="D65" s="195" t="s">
        <v>100</v>
      </c>
      <c r="E65" s="194">
        <v>1.06</v>
      </c>
      <c r="F65" s="194">
        <v>2.1</v>
      </c>
      <c r="G65" s="194">
        <v>5.0999999999999996</v>
      </c>
      <c r="H65" s="193">
        <v>1.7867000000000001E-2</v>
      </c>
      <c r="I65" s="196"/>
      <c r="J65" s="196"/>
      <c r="K65" s="196"/>
      <c r="L65" s="196"/>
      <c r="M65" s="196"/>
      <c r="N65" s="196"/>
    </row>
    <row r="66" spans="4:14">
      <c r="D66" s="195" t="s">
        <v>99</v>
      </c>
      <c r="E66" s="194">
        <v>1.06</v>
      </c>
      <c r="F66" s="194">
        <v>2.1</v>
      </c>
      <c r="G66" s="194">
        <v>5.09</v>
      </c>
      <c r="H66" s="193">
        <v>1.5748000000000002E-2</v>
      </c>
    </row>
    <row r="67" spans="4:14">
      <c r="D67" s="195" t="s">
        <v>98</v>
      </c>
      <c r="E67" s="194">
        <v>1.04</v>
      </c>
      <c r="F67" s="194">
        <v>2.06</v>
      </c>
      <c r="G67" s="194">
        <v>4.99</v>
      </c>
      <c r="H67" s="193">
        <v>1.5810000000000001E-2</v>
      </c>
    </row>
    <row r="68" spans="4:14">
      <c r="D68" s="192" t="s">
        <v>97</v>
      </c>
      <c r="E68" s="191">
        <f>AVERAGE(E62:E67)</f>
        <v>1.0583333333333333</v>
      </c>
      <c r="F68" s="191">
        <f>AVERAGE(F62:F67)</f>
        <v>2.0933333333333333</v>
      </c>
      <c r="G68" s="191">
        <f>AVERAGE(G62:G67)</f>
        <v>5.086666666666666</v>
      </c>
      <c r="H68" s="190">
        <f>AVERAGE(H62:H67)</f>
        <v>1.6495166666666668E-2</v>
      </c>
    </row>
    <row r="69" spans="4:14" ht="13.5" thickBot="1">
      <c r="D69" s="189" t="s">
        <v>96</v>
      </c>
      <c r="E69" s="188">
        <f>STDEV(E62:E67)</f>
        <v>9.8319208025017587E-3</v>
      </c>
      <c r="F69" s="188">
        <f>STDEV(F62:F67)</f>
        <v>1.9663841605003531E-2</v>
      </c>
      <c r="G69" s="188">
        <f>STDEV(G62:G67)</f>
        <v>5.4650404085117801E-2</v>
      </c>
      <c r="H69" s="187">
        <f>STDEV(H62:H67)</f>
        <v>1.0948229841698913E-3</v>
      </c>
    </row>
  </sheetData>
  <mergeCells count="22">
    <mergeCell ref="E58:G58"/>
    <mergeCell ref="R8:R9"/>
    <mergeCell ref="D1:R1"/>
    <mergeCell ref="P17:P18"/>
    <mergeCell ref="Q17:Q18"/>
    <mergeCell ref="O8:O9"/>
    <mergeCell ref="P8:P9"/>
    <mergeCell ref="Q8:Q9"/>
    <mergeCell ref="D58:D59"/>
    <mergeCell ref="R17:R18"/>
    <mergeCell ref="J4:J5"/>
    <mergeCell ref="M4:N4"/>
    <mergeCell ref="O4:P4"/>
    <mergeCell ref="Q4:R4"/>
    <mergeCell ref="M5:N5"/>
    <mergeCell ref="O5:P5"/>
    <mergeCell ref="Q5:R5"/>
    <mergeCell ref="M8:M9"/>
    <mergeCell ref="N8:N9"/>
    <mergeCell ref="D17:D18"/>
    <mergeCell ref="M17:N17"/>
    <mergeCell ref="O17:O18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62" orientation="portrait" r:id="rId1"/>
  <colBreaks count="1" manualBreakCount="1">
    <brk id="8" max="13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8CF00FEA665448B9466F4974FB6C1B" ma:contentTypeVersion="2" ma:contentTypeDescription="Create a new document." ma:contentTypeScope="" ma:versionID="b48c3d3bc0605ac7b64b196c779ff3e9">
  <xsd:schema xmlns:xsd="http://www.w3.org/2001/XMLSchema" xmlns:xs="http://www.w3.org/2001/XMLSchema" xmlns:p="http://schemas.microsoft.com/office/2006/metadata/properties" xmlns:ns2="c01502e8-d175-459b-96be-44db4727bce0" targetNamespace="http://schemas.microsoft.com/office/2006/metadata/properties" ma:root="true" ma:fieldsID="63d7c5948bc177dd337822e9e2c91a76" ns2:_="">
    <xsd:import namespace="c01502e8-d175-459b-96be-44db4727bce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1502e8-d175-459b-96be-44db4727bce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26089F-F70D-48EA-97B7-45014CAFD5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1502e8-d175-459b-96be-44db4727bc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EF2C5D-F26A-497F-86BA-D698A4EDD0CA}">
  <ds:schemaRefs>
    <ds:schemaRef ds:uri="http://purl.org/dc/terms/"/>
    <ds:schemaRef ds:uri="http://schemas.microsoft.com/office/2006/metadata/properties"/>
    <ds:schemaRef ds:uri="http://www.w3.org/XML/1998/namespace"/>
    <ds:schemaRef ds:uri="c01502e8-d175-459b-96be-44db4727bce0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7848A393-A277-4057-AEFA-99DE6AA2C3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Motor Parameters</vt:lpstr>
      <vt:lpstr>39EV</vt:lpstr>
      <vt:lpstr>'39EV'!Print_Area</vt:lpstr>
      <vt:lpstr>'Motor Parameters'!Print_Area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HodikR</cp:lastModifiedBy>
  <cp:lastPrinted>2014-03-19T13:34:37Z</cp:lastPrinted>
  <dcterms:created xsi:type="dcterms:W3CDTF">2014-03-05T15:43:23Z</dcterms:created>
  <dcterms:modified xsi:type="dcterms:W3CDTF">2018-06-18T14:08:40Z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0x010100B68CF00FEA665448B9466F4974FB6C1B</vt:lpwstr>
  </property>
</Properties>
</file>