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M5"/>
  <c r="K5"/>
  <c r="C5"/>
  <c r="D5" s="1"/>
  <c r="B5"/>
  <c r="Q41"/>
  <c r="Q40"/>
  <c r="Q39"/>
  <c r="Q38"/>
  <c r="Q35"/>
  <c r="Q36"/>
  <c r="Q32"/>
  <c r="Q31"/>
  <c r="R37"/>
  <c r="Q37"/>
  <c r="R26"/>
  <c r="R28"/>
  <c r="V22"/>
  <c r="V24"/>
  <c r="M6"/>
  <c r="K6"/>
  <c r="B6"/>
  <c r="M4"/>
  <c r="K4"/>
  <c r="M3"/>
  <c r="K3"/>
  <c r="M25"/>
  <c r="M29"/>
  <c r="Q28"/>
  <c r="S28" s="1"/>
  <c r="Q27"/>
  <c r="S27" s="1"/>
  <c r="M27"/>
  <c r="Q29"/>
  <c r="S29" s="1"/>
  <c r="Q26"/>
  <c r="S26" s="1"/>
  <c r="Q25"/>
  <c r="S25" s="1"/>
  <c r="D10"/>
  <c r="B4"/>
  <c r="C4" s="1"/>
  <c r="D4" s="1"/>
  <c r="B3"/>
  <c r="C3" s="1"/>
  <c r="E5" l="1"/>
  <c r="F5" s="1"/>
  <c r="G5"/>
  <c r="H5" s="1"/>
  <c r="T25"/>
  <c r="C6"/>
  <c r="D6" s="1"/>
  <c r="E4"/>
  <c r="F4" s="1"/>
  <c r="G3"/>
  <c r="H3" s="1"/>
  <c r="D3"/>
  <c r="G4"/>
  <c r="H4" s="1"/>
  <c r="N5" l="1"/>
  <c r="I5"/>
  <c r="I4"/>
  <c r="N4"/>
  <c r="T27"/>
  <c r="T29" s="1"/>
  <c r="V25"/>
  <c r="E6"/>
  <c r="F6" s="1"/>
  <c r="G6"/>
  <c r="H6" s="1"/>
  <c r="I3"/>
  <c r="N3"/>
  <c r="E3"/>
  <c r="F3" s="1"/>
  <c r="P5" l="1"/>
  <c r="O5"/>
  <c r="O3"/>
  <c r="P3"/>
  <c r="W22"/>
  <c r="V23"/>
  <c r="W23" s="1"/>
  <c r="O4"/>
  <c r="P4"/>
  <c r="N6"/>
  <c r="I6"/>
  <c r="Q5" l="1"/>
  <c r="R5" s="1"/>
  <c r="S5" s="1"/>
  <c r="Q4"/>
  <c r="R4" s="1"/>
  <c r="S4" s="1"/>
  <c r="O6"/>
  <c r="P6"/>
  <c r="Q3"/>
  <c r="R3" s="1"/>
  <c r="S3" s="1"/>
  <c r="Q6" l="1"/>
  <c r="R6" s="1"/>
  <c r="S6" s="1"/>
</calcChain>
</file>

<file path=xl/sharedStrings.xml><?xml version="1.0" encoding="utf-8"?>
<sst xmlns="http://schemas.openxmlformats.org/spreadsheetml/2006/main" count="35" uniqueCount="32">
  <si>
    <t>L1</t>
    <phoneticPr fontId="1"/>
  </si>
  <si>
    <t>L2</t>
    <phoneticPr fontId="1"/>
  </si>
  <si>
    <t>簇</t>
    <phoneticPr fontId="1"/>
  </si>
  <si>
    <t>簇索引</t>
    <phoneticPr fontId="1"/>
  </si>
  <si>
    <t>簇偏移</t>
    <phoneticPr fontId="1"/>
  </si>
  <si>
    <t>3FFA86</t>
    <phoneticPr fontId="1"/>
  </si>
  <si>
    <t>3FBC04</t>
    <phoneticPr fontId="1"/>
  </si>
  <si>
    <t>1F9F02</t>
    <phoneticPr fontId="1"/>
  </si>
  <si>
    <t>116A00</t>
    <phoneticPr fontId="1"/>
  </si>
  <si>
    <t>201C84</t>
    <phoneticPr fontId="1"/>
  </si>
  <si>
    <t>1F9F41</t>
    <phoneticPr fontId="1"/>
  </si>
  <si>
    <t>1E2000</t>
    <phoneticPr fontId="1"/>
  </si>
  <si>
    <t>扇区号</t>
    <phoneticPr fontId="1"/>
  </si>
  <si>
    <r>
      <rPr>
        <sz val="11"/>
        <color theme="1"/>
        <rFont val="FangSong"/>
        <family val="3"/>
        <charset val="134"/>
      </rPr>
      <t>镜像</t>
    </r>
    <r>
      <rPr>
        <sz val="11"/>
        <color theme="1"/>
        <rFont val="ＭＳ Ｐゴシック"/>
        <family val="2"/>
        <charset val="128"/>
      </rPr>
      <t>地址</t>
    </r>
    <phoneticPr fontId="1"/>
  </si>
  <si>
    <t>簇内偏移</t>
    <phoneticPr fontId="1"/>
  </si>
  <si>
    <t xml:space="preserve">    H  C  S  T  H  C  S</t>
    <phoneticPr fontId="1"/>
  </si>
  <si>
    <r>
      <t xml:space="preserve">00 </t>
    </r>
    <r>
      <rPr>
        <sz val="11"/>
        <color rgb="FF0000FF"/>
        <rFont val="ＭＳ 明朝"/>
        <family val="1"/>
        <charset val="128"/>
      </rPr>
      <t>01 41 88</t>
    </r>
    <r>
      <rPr>
        <sz val="11"/>
        <color theme="1"/>
        <rFont val="ＭＳ 明朝"/>
        <family val="1"/>
        <charset val="128"/>
      </rPr>
      <t xml:space="preserve"> 06 </t>
    </r>
    <r>
      <rPr>
        <sz val="11"/>
        <color rgb="FFFF0000"/>
        <rFont val="ＭＳ 明朝"/>
        <family val="1"/>
        <charset val="128"/>
      </rPr>
      <t>FE BF 08</t>
    </r>
    <r>
      <rPr>
        <sz val="11"/>
        <color theme="1"/>
        <rFont val="ＭＳ 明朝"/>
        <family val="1"/>
        <charset val="128"/>
      </rPr>
      <t xml:space="preserve"> 3F 00 00 00 02 9F 1F 00 </t>
    </r>
    <phoneticPr fontId="1"/>
  </si>
  <si>
    <r>
      <t xml:space="preserve">00 </t>
    </r>
    <r>
      <rPr>
        <sz val="11"/>
        <color rgb="FF0000FF"/>
        <rFont val="ＭＳ 明朝"/>
        <family val="1"/>
        <charset val="128"/>
      </rPr>
      <t>00 41 88</t>
    </r>
    <r>
      <rPr>
        <sz val="11"/>
        <color theme="1"/>
        <rFont val="ＭＳ 明朝"/>
        <family val="1"/>
        <charset val="128"/>
      </rPr>
      <t xml:space="preserve"> 05 </t>
    </r>
    <r>
      <rPr>
        <sz val="11"/>
        <color rgb="FFFF0000"/>
        <rFont val="ＭＳ 明朝"/>
        <family val="1"/>
        <charset val="128"/>
      </rPr>
      <t>FE BF 08</t>
    </r>
    <r>
      <rPr>
        <sz val="11"/>
        <color theme="1"/>
        <rFont val="ＭＳ 明朝"/>
        <family val="1"/>
        <charset val="128"/>
      </rPr>
      <t xml:space="preserve"> C3 1C 20 00 41 9F 1F 00 </t>
    </r>
    <phoneticPr fontId="1"/>
  </si>
  <si>
    <r>
      <t xml:space="preserve">00 </t>
    </r>
    <r>
      <rPr>
        <sz val="11"/>
        <color rgb="FF0000FF"/>
        <rFont val="ＭＳ 明朝"/>
        <family val="1"/>
        <charset val="128"/>
      </rPr>
      <t>00 41 05</t>
    </r>
    <r>
      <rPr>
        <sz val="11"/>
        <color theme="1"/>
        <rFont val="ＭＳ 明朝"/>
        <family val="1"/>
        <charset val="128"/>
      </rPr>
      <t xml:space="preserve"> 05 </t>
    </r>
    <r>
      <rPr>
        <sz val="11"/>
        <color rgb="FFFF0000"/>
        <rFont val="ＭＳ 明朝"/>
        <family val="1"/>
        <charset val="128"/>
      </rPr>
      <t>FE BF 08</t>
    </r>
    <r>
      <rPr>
        <sz val="11"/>
        <color theme="1"/>
        <rFont val="ＭＳ 明朝"/>
        <family val="1"/>
        <charset val="128"/>
      </rPr>
      <t xml:space="preserve"> C5 FA 3F 00 04 BC 3F 00 </t>
    </r>
    <phoneticPr fontId="1"/>
  </si>
  <si>
    <t>S</t>
    <phoneticPr fontId="1"/>
  </si>
  <si>
    <r>
      <t xml:space="preserve">00 </t>
    </r>
    <r>
      <rPr>
        <sz val="11"/>
        <color rgb="FF0000FF"/>
        <rFont val="ＭＳ 明朝"/>
        <family val="1"/>
        <charset val="128"/>
      </rPr>
      <t>01 41 05</t>
    </r>
    <r>
      <rPr>
        <sz val="11"/>
        <color theme="1"/>
        <rFont val="ＭＳ 明朝"/>
        <family val="1"/>
        <charset val="128"/>
      </rPr>
      <t xml:space="preserve"> 06 </t>
    </r>
    <r>
      <rPr>
        <sz val="11"/>
        <color rgb="FF00FF00"/>
        <rFont val="ＭＳ 明朝"/>
        <family val="1"/>
        <charset val="128"/>
      </rPr>
      <t>FE 7F 87</t>
    </r>
    <r>
      <rPr>
        <sz val="11"/>
        <color theme="1"/>
        <rFont val="ＭＳ 明朝"/>
        <family val="1"/>
        <charset val="128"/>
      </rPr>
      <t xml:space="preserve"> 3F 00 00 00 84 1C 20 00 </t>
    </r>
    <phoneticPr fontId="1"/>
  </si>
  <si>
    <r>
      <t xml:space="preserve">80 </t>
    </r>
    <r>
      <rPr>
        <sz val="11"/>
        <color rgb="FF0000FF"/>
        <rFont val="ＭＳ 明朝"/>
        <family val="1"/>
        <charset val="128"/>
      </rPr>
      <t>01 01 00</t>
    </r>
    <r>
      <rPr>
        <sz val="11"/>
        <color theme="1"/>
        <rFont val="ＭＳ 明朝"/>
        <family val="1"/>
        <charset val="128"/>
      </rPr>
      <t xml:space="preserve"> 06 </t>
    </r>
    <r>
      <rPr>
        <sz val="11"/>
        <color rgb="FF00FF00"/>
        <rFont val="ＭＳ 明朝"/>
        <family val="1"/>
        <charset val="128"/>
      </rPr>
      <t>FE 7F 04</t>
    </r>
    <r>
      <rPr>
        <sz val="11"/>
        <color theme="1"/>
        <rFont val="ＭＳ 明朝"/>
        <family val="1"/>
        <charset val="128"/>
      </rPr>
      <t xml:space="preserve"> 3F 00 00 00 86 FA 3F 00 </t>
    </r>
    <phoneticPr fontId="1"/>
  </si>
  <si>
    <t>0-63</t>
    <phoneticPr fontId="1"/>
  </si>
  <si>
    <t>C</t>
    <phoneticPr fontId="1"/>
  </si>
  <si>
    <t>H</t>
    <phoneticPr fontId="1"/>
  </si>
  <si>
    <t>0-FF</t>
    <phoneticPr fontId="1"/>
  </si>
  <si>
    <t>3FFAC5</t>
    <phoneticPr fontId="1"/>
  </si>
  <si>
    <t>201CC3</t>
    <phoneticPr fontId="1"/>
  </si>
  <si>
    <t>B</t>
    <phoneticPr fontId="1"/>
  </si>
  <si>
    <t>K</t>
    <phoneticPr fontId="1"/>
  </si>
  <si>
    <t>M</t>
    <phoneticPr fontId="1"/>
  </si>
  <si>
    <t>G</t>
    <phoneticPr fontId="1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</si>
</sst>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theme="1"/>
      <name val="ＭＳ 明朝"/>
      <family val="1"/>
      <charset val="128"/>
    </font>
    <font>
      <sz val="11"/>
      <color rgb="FFFF0000"/>
      <name val="ＭＳ 明朝"/>
      <family val="1"/>
      <charset val="128"/>
    </font>
    <font>
      <sz val="11"/>
      <color rgb="FF0000FF"/>
      <name val="ＭＳ 明朝"/>
      <family val="1"/>
      <charset val="128"/>
    </font>
    <font>
      <sz val="11"/>
      <color rgb="FF00FF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FF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57150</xdr:colOff>
      <xdr:row>39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0574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10</xdr:col>
      <xdr:colOff>57150</xdr:colOff>
      <xdr:row>65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515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10</xdr:col>
      <xdr:colOff>57150</xdr:colOff>
      <xdr:row>91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14871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10</xdr:col>
      <xdr:colOff>57150</xdr:colOff>
      <xdr:row>116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5944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10</xdr:col>
      <xdr:colOff>57150</xdr:colOff>
      <xdr:row>142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204025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1"/>
  <sheetViews>
    <sheetView tabSelected="1" topLeftCell="A136" zoomScaleNormal="100" workbookViewId="0">
      <selection activeCell="A146" sqref="A146"/>
    </sheetView>
  </sheetViews>
  <sheetFormatPr defaultRowHeight="13.5"/>
  <cols>
    <col min="15" max="15" width="48.375" bestFit="1" customWidth="1"/>
    <col min="17" max="17" width="11.625" bestFit="1" customWidth="1"/>
    <col min="18" max="18" width="9.5" bestFit="1" customWidth="1"/>
    <col min="21" max="22" width="11.625" bestFit="1" customWidth="1"/>
  </cols>
  <sheetData>
    <row r="1" spans="1:19">
      <c r="A1" s="2"/>
      <c r="E1" s="2"/>
      <c r="F1" s="2"/>
      <c r="N1" s="2"/>
      <c r="O1" s="2"/>
    </row>
    <row r="2" spans="1:19">
      <c r="A2" s="2" t="s">
        <v>12</v>
      </c>
      <c r="B2" t="s">
        <v>2</v>
      </c>
      <c r="C2" t="s">
        <v>3</v>
      </c>
      <c r="E2" s="2" t="s">
        <v>0</v>
      </c>
      <c r="F2" s="2" t="s">
        <v>1</v>
      </c>
      <c r="I2" t="s">
        <v>4</v>
      </c>
      <c r="J2" t="s">
        <v>0</v>
      </c>
      <c r="L2" t="s">
        <v>1</v>
      </c>
      <c r="N2" s="2" t="s">
        <v>13</v>
      </c>
      <c r="O2" s="2"/>
      <c r="P2" t="s">
        <v>2</v>
      </c>
      <c r="R2" t="s">
        <v>14</v>
      </c>
    </row>
    <row r="3" spans="1:19">
      <c r="A3">
        <v>63</v>
      </c>
      <c r="B3">
        <f>A3/8</f>
        <v>7.875</v>
      </c>
      <c r="C3">
        <f>INT(B3)</f>
        <v>7</v>
      </c>
      <c r="D3">
        <f>C3/512</f>
        <v>1.3671875E-2</v>
      </c>
      <c r="E3">
        <f>INT(D3)</f>
        <v>0</v>
      </c>
      <c r="F3">
        <f>(D3-E3)*512</f>
        <v>7</v>
      </c>
      <c r="G3">
        <f>B3-C3</f>
        <v>0.875</v>
      </c>
      <c r="H3">
        <f>G3*4096</f>
        <v>3584</v>
      </c>
      <c r="I3" t="str">
        <f>DEC2HEX(H3)</f>
        <v>E00</v>
      </c>
      <c r="J3">
        <v>28672</v>
      </c>
      <c r="K3" t="str">
        <f>DEC2HEX(J3)</f>
        <v>7000</v>
      </c>
      <c r="L3">
        <v>32768</v>
      </c>
      <c r="M3" t="str">
        <f>DEC2HEX(L3)</f>
        <v>8000</v>
      </c>
      <c r="N3">
        <f>L3+H3</f>
        <v>36352</v>
      </c>
      <c r="O3" t="str">
        <f>DEC2HEX(N3)</f>
        <v>8E00</v>
      </c>
      <c r="P3">
        <f>N3/4096</f>
        <v>8.875</v>
      </c>
      <c r="Q3">
        <f>INT(P3)</f>
        <v>8</v>
      </c>
      <c r="R3">
        <f>4096*(P3-Q3)</f>
        <v>3584</v>
      </c>
      <c r="S3" t="str">
        <f>DEC2HEX(R3)</f>
        <v>E00</v>
      </c>
    </row>
    <row r="4" spans="1:19">
      <c r="A4">
        <v>4192965</v>
      </c>
      <c r="B4">
        <f>A4/8</f>
        <v>524120.625</v>
      </c>
      <c r="C4">
        <f>INT(B4)</f>
        <v>524120</v>
      </c>
      <c r="D4">
        <f>C4/512</f>
        <v>1023.671875</v>
      </c>
      <c r="E4">
        <f>INT(D4)</f>
        <v>1023</v>
      </c>
      <c r="F4">
        <f>(D4-E4)*512</f>
        <v>344</v>
      </c>
      <c r="G4">
        <f>B4-C4</f>
        <v>0.625</v>
      </c>
      <c r="H4">
        <f>G4*4096</f>
        <v>2560</v>
      </c>
      <c r="I4" t="str">
        <f>DEC2HEX(H4)</f>
        <v>A00</v>
      </c>
      <c r="J4">
        <v>1134592</v>
      </c>
      <c r="K4" t="str">
        <f>DEC2HEX(J4)</f>
        <v>115000</v>
      </c>
      <c r="L4">
        <v>1138688</v>
      </c>
      <c r="M4" t="str">
        <f>DEC2HEX(L4)</f>
        <v>116000</v>
      </c>
      <c r="N4">
        <f>L4+H4</f>
        <v>1141248</v>
      </c>
      <c r="O4" t="str">
        <f>DEC2HEX(N4)</f>
        <v>116A00</v>
      </c>
      <c r="P4">
        <f>N4/4096</f>
        <v>278.625</v>
      </c>
      <c r="Q4">
        <f>INT(P4)</f>
        <v>278</v>
      </c>
      <c r="R4">
        <f>4096*(P4-Q4)</f>
        <v>2560</v>
      </c>
      <c r="S4" t="str">
        <f>DEC2HEX(R4)</f>
        <v>A00</v>
      </c>
    </row>
    <row r="5" spans="1:19">
      <c r="A5">
        <f>A4+63</f>
        <v>4193028</v>
      </c>
      <c r="B5">
        <f>A5/8</f>
        <v>524128.5</v>
      </c>
      <c r="C5">
        <f>INT(B5)</f>
        <v>524128</v>
      </c>
      <c r="D5">
        <f>C5/512</f>
        <v>1023.6875</v>
      </c>
      <c r="E5">
        <f>INT(D5)</f>
        <v>1023</v>
      </c>
      <c r="F5">
        <f>(D5-E5)*512</f>
        <v>352</v>
      </c>
      <c r="G5">
        <f>B5-C5</f>
        <v>0.5</v>
      </c>
      <c r="H5">
        <f>G5*4096</f>
        <v>2048</v>
      </c>
      <c r="I5" t="str">
        <f>DEC2HEX(H5)</f>
        <v>800</v>
      </c>
      <c r="J5">
        <v>1134592</v>
      </c>
      <c r="K5" t="str">
        <f>DEC2HEX(J5)</f>
        <v>115000</v>
      </c>
      <c r="L5">
        <v>1142784</v>
      </c>
      <c r="M5" t="str">
        <f>DEC2HEX(L5)</f>
        <v>117000</v>
      </c>
      <c r="N5">
        <f>L5+H5</f>
        <v>1144832</v>
      </c>
      <c r="O5" t="str">
        <f>DEC2HEX(N5)</f>
        <v>117800</v>
      </c>
      <c r="P5">
        <f>N5/4096</f>
        <v>279.5</v>
      </c>
      <c r="Q5">
        <f>INT(P5)</f>
        <v>279</v>
      </c>
      <c r="R5">
        <f>4096*(P5-Q5)</f>
        <v>2048</v>
      </c>
      <c r="S5" t="str">
        <f>DEC2HEX(R5)</f>
        <v>800</v>
      </c>
    </row>
    <row r="6" spans="1:19">
      <c r="A6">
        <v>6297480</v>
      </c>
      <c r="B6">
        <f>A6/8</f>
        <v>787185</v>
      </c>
      <c r="C6">
        <f>INT(B6)</f>
        <v>787185</v>
      </c>
      <c r="D6">
        <f>C6/512</f>
        <v>1537.470703125</v>
      </c>
      <c r="E6">
        <f>INT(D6)</f>
        <v>1537</v>
      </c>
      <c r="F6">
        <f>(D6-E6)*512</f>
        <v>241</v>
      </c>
      <c r="G6">
        <f>B6-C6</f>
        <v>0</v>
      </c>
      <c r="H6">
        <f>G6*4096</f>
        <v>0</v>
      </c>
      <c r="I6" t="str">
        <f>DEC2HEX(H6)</f>
        <v>0</v>
      </c>
      <c r="J6">
        <v>1699840</v>
      </c>
      <c r="K6" t="str">
        <f>DEC2HEX(J6)</f>
        <v>19F000</v>
      </c>
      <c r="L6">
        <v>1974272</v>
      </c>
      <c r="M6" t="str">
        <f>DEC2HEX(L6)</f>
        <v>1E2000</v>
      </c>
      <c r="N6">
        <f>L6+H6</f>
        <v>1974272</v>
      </c>
      <c r="O6" t="str">
        <f>DEC2HEX(N6)</f>
        <v>1E2000</v>
      </c>
      <c r="P6">
        <f>N6/4096</f>
        <v>482</v>
      </c>
      <c r="Q6">
        <f>INT(P6)</f>
        <v>482</v>
      </c>
      <c r="R6">
        <f>4096*(P6-Q6)</f>
        <v>0</v>
      </c>
      <c r="S6" t="str">
        <f>DEC2HEX(R6)</f>
        <v>0</v>
      </c>
    </row>
    <row r="9" spans="1:19">
      <c r="D9">
        <v>512</v>
      </c>
    </row>
    <row r="10" spans="1:19">
      <c r="D10">
        <f>POWER(2,9)</f>
        <v>512</v>
      </c>
    </row>
    <row r="22" spans="12:23">
      <c r="V22">
        <f>2047*1024*1024</f>
        <v>2146435072</v>
      </c>
      <c r="W22">
        <f>V25-V22</f>
        <v>363008</v>
      </c>
    </row>
    <row r="23" spans="12:23">
      <c r="V23">
        <f>V24-V25</f>
        <v>685568</v>
      </c>
      <c r="W23">
        <f>V23/512</f>
        <v>1339</v>
      </c>
    </row>
    <row r="24" spans="12:23">
      <c r="N24">
        <v>4087</v>
      </c>
      <c r="O24" s="3" t="s">
        <v>15</v>
      </c>
      <c r="Q24" s="1">
        <v>63</v>
      </c>
      <c r="R24" s="1"/>
      <c r="V24">
        <f>2048*1024*1024</f>
        <v>2147483648</v>
      </c>
    </row>
    <row r="25" spans="12:23">
      <c r="L25">
        <v>114000</v>
      </c>
      <c r="M25">
        <f>HEX2DEC(L25)</f>
        <v>1130496</v>
      </c>
      <c r="N25">
        <v>2047</v>
      </c>
      <c r="O25" s="4" t="s">
        <v>21</v>
      </c>
      <c r="P25" t="s">
        <v>5</v>
      </c>
      <c r="Q25" s="1">
        <f>HEX2DEC(P25)</f>
        <v>4192902</v>
      </c>
      <c r="R25" s="1"/>
      <c r="S25">
        <f>(Q25+Q24)*512/(1024*1024)</f>
        <v>2047.34619140625</v>
      </c>
      <c r="T25" s="1">
        <f>Q24+Q25</f>
        <v>4192965</v>
      </c>
      <c r="V25">
        <f>T25*512</f>
        <v>2146798080</v>
      </c>
    </row>
    <row r="26" spans="12:23">
      <c r="N26">
        <v>2040</v>
      </c>
      <c r="O26" s="4" t="s">
        <v>18</v>
      </c>
      <c r="P26" t="s">
        <v>6</v>
      </c>
      <c r="Q26">
        <f>HEX2DEC(P26)</f>
        <v>4176900</v>
      </c>
      <c r="R26">
        <f>Q26-Q27-Q28</f>
        <v>63</v>
      </c>
      <c r="S26">
        <f>Q26*512/(1024*1024)</f>
        <v>2039.501953125</v>
      </c>
    </row>
    <row r="27" spans="12:23">
      <c r="L27" s="1" t="s">
        <v>8</v>
      </c>
      <c r="M27">
        <f>HEX2DEC(L27)</f>
        <v>1141248</v>
      </c>
      <c r="N27">
        <v>1028</v>
      </c>
      <c r="O27" s="4" t="s">
        <v>20</v>
      </c>
      <c r="P27" t="s">
        <v>9</v>
      </c>
      <c r="Q27" s="2">
        <f>HEX2DEC(P27)</f>
        <v>2104452</v>
      </c>
      <c r="R27" s="2"/>
      <c r="S27">
        <f>(Q27+U27)*512/(1024*1024)</f>
        <v>1027.59521484375</v>
      </c>
      <c r="T27" s="2">
        <f>T25+Q27+U27</f>
        <v>6297480</v>
      </c>
      <c r="U27" s="2">
        <v>63</v>
      </c>
    </row>
    <row r="28" spans="12:23">
      <c r="O28" s="4" t="s">
        <v>17</v>
      </c>
      <c r="P28" t="s">
        <v>10</v>
      </c>
      <c r="Q28">
        <f>HEX2DEC(P28)</f>
        <v>2072385</v>
      </c>
      <c r="R28">
        <f>Q28-Q29</f>
        <v>63</v>
      </c>
      <c r="S28">
        <f>Q28*512/(1024*1024)</f>
        <v>1011.90673828125</v>
      </c>
    </row>
    <row r="29" spans="12:23">
      <c r="L29" s="2" t="s">
        <v>11</v>
      </c>
      <c r="M29">
        <f>HEX2DEC(L29)</f>
        <v>1974272</v>
      </c>
      <c r="N29">
        <v>1012</v>
      </c>
      <c r="O29" s="4" t="s">
        <v>16</v>
      </c>
      <c r="P29" t="s">
        <v>7</v>
      </c>
      <c r="Q29">
        <f>HEX2DEC(P29)</f>
        <v>2072322</v>
      </c>
      <c r="S29">
        <f>(Q29+U29)*512/(1024*1024)</f>
        <v>1011.90673828125</v>
      </c>
      <c r="T29">
        <f>T27+Q29</f>
        <v>8369802</v>
      </c>
      <c r="U29">
        <v>63</v>
      </c>
    </row>
    <row r="31" spans="12:23">
      <c r="P31" t="s">
        <v>26</v>
      </c>
      <c r="Q31">
        <f>HEX2DEC(P31)</f>
        <v>4192965</v>
      </c>
    </row>
    <row r="32" spans="12:23">
      <c r="P32" t="s">
        <v>27</v>
      </c>
      <c r="Q32">
        <f>HEX2DEC(P32)</f>
        <v>2104515</v>
      </c>
    </row>
    <row r="35" spans="16:19">
      <c r="P35" t="s">
        <v>24</v>
      </c>
      <c r="Q35">
        <f>POWER(2,8)</f>
        <v>256</v>
      </c>
      <c r="S35" t="s">
        <v>25</v>
      </c>
    </row>
    <row r="36" spans="16:19">
      <c r="P36" t="s">
        <v>23</v>
      </c>
      <c r="Q36">
        <f>POWER(2,10)</f>
        <v>1024</v>
      </c>
    </row>
    <row r="37" spans="16:19">
      <c r="P37" t="s">
        <v>19</v>
      </c>
      <c r="Q37">
        <f>POWER(2,6)</f>
        <v>64</v>
      </c>
      <c r="R37" t="str">
        <f>DEC2HEX(Q37)</f>
        <v>40</v>
      </c>
      <c r="S37" t="s">
        <v>22</v>
      </c>
    </row>
    <row r="38" spans="16:19">
      <c r="Q38">
        <f>Q35*Q36*Q37*512</f>
        <v>8589934592</v>
      </c>
      <c r="R38" t="s">
        <v>28</v>
      </c>
    </row>
    <row r="39" spans="16:19">
      <c r="Q39">
        <f>Q38/1024</f>
        <v>8388608</v>
      </c>
      <c r="R39" t="s">
        <v>29</v>
      </c>
    </row>
    <row r="40" spans="16:19">
      <c r="Q40">
        <f>Q39/1024</f>
        <v>8192</v>
      </c>
      <c r="R40" t="s">
        <v>30</v>
      </c>
    </row>
    <row r="41" spans="16:19">
      <c r="Q41">
        <f>Q40/1024</f>
        <v>8</v>
      </c>
      <c r="R41" t="s">
        <v>31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2016-10-14T23:25:26Z</dcterms:created>
  <dcterms:modified xsi:type="dcterms:W3CDTF">2016-10-16T11:33:03Z</dcterms:modified>
</cp:coreProperties>
</file>